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148" yWindow="4296" windowWidth="11112" windowHeight="3792" tabRatio="700"/>
  </bookViews>
  <sheets>
    <sheet name="Per Funding" sheetId="22" r:id="rId1"/>
    <sheet name="Summary" sheetId="25" r:id="rId2"/>
  </sheets>
  <definedNames>
    <definedName name="_xlnm._FilterDatabase" localSheetId="0" hidden="1">'Per Funding'!$A$4:$P$329</definedName>
    <definedName name="capex">#REF!</definedName>
    <definedName name="cashflow">#REF!</definedName>
    <definedName name="funding">#REF!</definedName>
    <definedName name="funds">#REF!</definedName>
    <definedName name="opex">'Per Funding'!$A$4:$P$329</definedName>
    <definedName name="_xlnm.Print_Area" localSheetId="1">Summary!$A$1:$F$32</definedName>
    <definedName name="_xlnm.Print_Titles" localSheetId="0">'Per Funding'!$2:$6</definedName>
  </definedNames>
  <calcPr calcId="124519"/>
</workbook>
</file>

<file path=xl/calcChain.xml><?xml version="1.0" encoding="utf-8"?>
<calcChain xmlns="http://schemas.openxmlformats.org/spreadsheetml/2006/main">
  <c r="D19" i="25"/>
  <c r="M35" i="22"/>
  <c r="M36" s="1"/>
  <c r="G35"/>
  <c r="G36" s="1"/>
  <c r="L36"/>
  <c r="E19" i="25" s="1"/>
  <c r="F19" s="1"/>
  <c r="K36" i="22"/>
  <c r="J36"/>
  <c r="I36"/>
  <c r="H36"/>
  <c r="E36"/>
  <c r="D23" i="25"/>
  <c r="L76" i="22"/>
  <c r="E23" i="25" s="1"/>
  <c r="F23" s="1"/>
  <c r="K76" i="22"/>
  <c r="J76"/>
  <c r="I76"/>
  <c r="H76"/>
  <c r="E76"/>
  <c r="G75"/>
  <c r="G76" s="1"/>
  <c r="M75" l="1"/>
  <c r="M76" s="1"/>
  <c r="G243"/>
  <c r="M243" s="1"/>
  <c r="G156" l="1"/>
  <c r="M156" s="1"/>
  <c r="L253"/>
  <c r="E253"/>
  <c r="K253"/>
  <c r="J253"/>
  <c r="I253"/>
  <c r="H253"/>
  <c r="G251"/>
  <c r="M251" s="1"/>
  <c r="G252"/>
  <c r="M252" s="1"/>
  <c r="E130"/>
  <c r="L130"/>
  <c r="E9" i="25" s="1"/>
  <c r="K130" i="22"/>
  <c r="J130"/>
  <c r="I130"/>
  <c r="H130"/>
  <c r="G129"/>
  <c r="M129" s="1"/>
  <c r="G128"/>
  <c r="M128" s="1"/>
  <c r="G240"/>
  <c r="M240" s="1"/>
  <c r="G202"/>
  <c r="M202" s="1"/>
  <c r="G201"/>
  <c r="M201" s="1"/>
  <c r="G200"/>
  <c r="M200" s="1"/>
  <c r="G199"/>
  <c r="M199" s="1"/>
  <c r="G198"/>
  <c r="M198" s="1"/>
  <c r="G197"/>
  <c r="M197" s="1"/>
  <c r="L313"/>
  <c r="E7" i="25" s="1"/>
  <c r="L68" i="22"/>
  <c r="K72" s="1"/>
  <c r="G71"/>
  <c r="M71" s="1"/>
  <c r="J72"/>
  <c r="I72"/>
  <c r="H72"/>
  <c r="E72"/>
  <c r="G70"/>
  <c r="M70" s="1"/>
  <c r="G69"/>
  <c r="M69" s="1"/>
  <c r="C38" i="25"/>
  <c r="B38"/>
  <c r="C39"/>
  <c r="B39"/>
  <c r="C37"/>
  <c r="D37" s="1"/>
  <c r="F37" s="1"/>
  <c r="E44"/>
  <c r="D16"/>
  <c r="D31" s="1"/>
  <c r="D18"/>
  <c r="D21"/>
  <c r="D22"/>
  <c r="D24"/>
  <c r="D25"/>
  <c r="D26"/>
  <c r="D28"/>
  <c r="D29"/>
  <c r="D30"/>
  <c r="D15"/>
  <c r="D6"/>
  <c r="D7"/>
  <c r="D8"/>
  <c r="D9"/>
  <c r="D10"/>
  <c r="D11"/>
  <c r="D12"/>
  <c r="D5"/>
  <c r="C40"/>
  <c r="D40" s="1"/>
  <c r="F40" s="1"/>
  <c r="B31"/>
  <c r="C27"/>
  <c r="D27"/>
  <c r="C20"/>
  <c r="D20"/>
  <c r="C17"/>
  <c r="D17"/>
  <c r="C13"/>
  <c r="B13"/>
  <c r="D39"/>
  <c r="F39" s="1"/>
  <c r="B32"/>
  <c r="C44"/>
  <c r="C31"/>
  <c r="C32" s="1"/>
  <c r="M281" i="22"/>
  <c r="M276"/>
  <c r="L327"/>
  <c r="E30" i="25" s="1"/>
  <c r="F30" s="1"/>
  <c r="L322" i="22"/>
  <c r="E29" i="25" s="1"/>
  <c r="F29" s="1"/>
  <c r="L317" i="22"/>
  <c r="E28" i="25" s="1"/>
  <c r="L282" i="22"/>
  <c r="E16" i="25" s="1"/>
  <c r="L186" i="22"/>
  <c r="E27" i="25" s="1"/>
  <c r="L180" i="22"/>
  <c r="E26" i="25" s="1"/>
  <c r="L167" i="22"/>
  <c r="E10" i="25" s="1"/>
  <c r="F10" s="1"/>
  <c r="L162" i="22"/>
  <c r="E25" i="25" s="1"/>
  <c r="F25" s="1"/>
  <c r="L84" i="22"/>
  <c r="E8" i="25" s="1"/>
  <c r="L80" i="22"/>
  <c r="E24" i="25" s="1"/>
  <c r="F24" s="1"/>
  <c r="L63" i="22"/>
  <c r="E22" i="25" s="1"/>
  <c r="L54" i="22"/>
  <c r="E21" i="25" s="1"/>
  <c r="L42" i="22"/>
  <c r="E12" i="25" s="1"/>
  <c r="F12" s="1"/>
  <c r="L32" i="22"/>
  <c r="E11" i="25" s="1"/>
  <c r="F11" s="1"/>
  <c r="L27" i="22"/>
  <c r="E20" i="25" s="1"/>
  <c r="L19" i="22"/>
  <c r="E15" i="25" s="1"/>
  <c r="L14" i="22"/>
  <c r="E18" i="25" s="1"/>
  <c r="F18" s="1"/>
  <c r="L10" i="22"/>
  <c r="E17" i="25" s="1"/>
  <c r="G9" i="22"/>
  <c r="M9" s="1"/>
  <c r="F10"/>
  <c r="E10"/>
  <c r="G148"/>
  <c r="M148" s="1"/>
  <c r="G147"/>
  <c r="M147" s="1"/>
  <c r="G140"/>
  <c r="M140" s="1"/>
  <c r="G51"/>
  <c r="M51" s="1"/>
  <c r="F58"/>
  <c r="G58" s="1"/>
  <c r="G161"/>
  <c r="M161" s="1"/>
  <c r="G177"/>
  <c r="M177" s="1"/>
  <c r="G174"/>
  <c r="M174" s="1"/>
  <c r="G175"/>
  <c r="M175" s="1"/>
  <c r="G172"/>
  <c r="M172" s="1"/>
  <c r="G325"/>
  <c r="G326"/>
  <c r="M326" s="1"/>
  <c r="G320"/>
  <c r="M320" s="1"/>
  <c r="G321"/>
  <c r="M321" s="1"/>
  <c r="G316"/>
  <c r="M316" s="1"/>
  <c r="M317" s="1"/>
  <c r="G286"/>
  <c r="G287"/>
  <c r="M287" s="1"/>
  <c r="G288"/>
  <c r="M288" s="1"/>
  <c r="G289"/>
  <c r="M289" s="1"/>
  <c r="G290"/>
  <c r="M290" s="1"/>
  <c r="G291"/>
  <c r="M291" s="1"/>
  <c r="G292"/>
  <c r="M292" s="1"/>
  <c r="G293"/>
  <c r="M293" s="1"/>
  <c r="G294"/>
  <c r="M294" s="1"/>
  <c r="G295"/>
  <c r="M295" s="1"/>
  <c r="G296"/>
  <c r="M296" s="1"/>
  <c r="G297"/>
  <c r="M297" s="1"/>
  <c r="G298"/>
  <c r="M298" s="1"/>
  <c r="G299"/>
  <c r="M299" s="1"/>
  <c r="G300"/>
  <c r="M300" s="1"/>
  <c r="G301"/>
  <c r="M301" s="1"/>
  <c r="G302"/>
  <c r="M302" s="1"/>
  <c r="G303"/>
  <c r="M303" s="1"/>
  <c r="G304"/>
  <c r="M304" s="1"/>
  <c r="G305"/>
  <c r="M305" s="1"/>
  <c r="G306"/>
  <c r="M306" s="1"/>
  <c r="G307"/>
  <c r="M307" s="1"/>
  <c r="G308"/>
  <c r="M308" s="1"/>
  <c r="G309"/>
  <c r="M309" s="1"/>
  <c r="G310"/>
  <c r="M310" s="1"/>
  <c r="G311"/>
  <c r="M311" s="1"/>
  <c r="G312"/>
  <c r="M312" s="1"/>
  <c r="G256"/>
  <c r="M256" s="1"/>
  <c r="G257"/>
  <c r="M257" s="1"/>
  <c r="G258"/>
  <c r="M258" s="1"/>
  <c r="G259"/>
  <c r="M259" s="1"/>
  <c r="G260"/>
  <c r="M260" s="1"/>
  <c r="G261"/>
  <c r="M261" s="1"/>
  <c r="G262"/>
  <c r="M262" s="1"/>
  <c r="G263"/>
  <c r="M263" s="1"/>
  <c r="G264"/>
  <c r="M264" s="1"/>
  <c r="G265"/>
  <c r="M265" s="1"/>
  <c r="G266"/>
  <c r="M266" s="1"/>
  <c r="G267"/>
  <c r="M267" s="1"/>
  <c r="G268"/>
  <c r="M268" s="1"/>
  <c r="G269"/>
  <c r="M269" s="1"/>
  <c r="G270"/>
  <c r="M270" s="1"/>
  <c r="G271"/>
  <c r="M271" s="1"/>
  <c r="G272"/>
  <c r="M272" s="1"/>
  <c r="G273"/>
  <c r="M273" s="1"/>
  <c r="G274"/>
  <c r="M274" s="1"/>
  <c r="G275"/>
  <c r="M275" s="1"/>
  <c r="G277"/>
  <c r="M277" s="1"/>
  <c r="G278"/>
  <c r="M278" s="1"/>
  <c r="G279"/>
  <c r="M279" s="1"/>
  <c r="G280"/>
  <c r="M280" s="1"/>
  <c r="G189"/>
  <c r="M189" s="1"/>
  <c r="G190"/>
  <c r="M190" s="1"/>
  <c r="G191"/>
  <c r="M191" s="1"/>
  <c r="G192"/>
  <c r="M192" s="1"/>
  <c r="G193"/>
  <c r="M193" s="1"/>
  <c r="G194"/>
  <c r="M194" s="1"/>
  <c r="G195"/>
  <c r="M195" s="1"/>
  <c r="G196"/>
  <c r="M196" s="1"/>
  <c r="G203"/>
  <c r="M203" s="1"/>
  <c r="G204"/>
  <c r="M204" s="1"/>
  <c r="G205"/>
  <c r="M205" s="1"/>
  <c r="G206"/>
  <c r="M206" s="1"/>
  <c r="G207"/>
  <c r="M207" s="1"/>
  <c r="G208"/>
  <c r="M208" s="1"/>
  <c r="G209"/>
  <c r="M209" s="1"/>
  <c r="G210"/>
  <c r="M210" s="1"/>
  <c r="G211"/>
  <c r="M211" s="1"/>
  <c r="G212"/>
  <c r="M212" s="1"/>
  <c r="G213"/>
  <c r="M213" s="1"/>
  <c r="G214"/>
  <c r="M214" s="1"/>
  <c r="G215"/>
  <c r="M215" s="1"/>
  <c r="G216"/>
  <c r="M216" s="1"/>
  <c r="G217"/>
  <c r="M217" s="1"/>
  <c r="G218"/>
  <c r="M218" s="1"/>
  <c r="G219"/>
  <c r="M219" s="1"/>
  <c r="G220"/>
  <c r="M220" s="1"/>
  <c r="G221"/>
  <c r="M221" s="1"/>
  <c r="G222"/>
  <c r="M222" s="1"/>
  <c r="G223"/>
  <c r="M223" s="1"/>
  <c r="G224"/>
  <c r="M224" s="1"/>
  <c r="G225"/>
  <c r="M225" s="1"/>
  <c r="G226"/>
  <c r="M226" s="1"/>
  <c r="G227"/>
  <c r="M227" s="1"/>
  <c r="G228"/>
  <c r="M228" s="1"/>
  <c r="G229"/>
  <c r="M229" s="1"/>
  <c r="G230"/>
  <c r="M230" s="1"/>
  <c r="G231"/>
  <c r="M231" s="1"/>
  <c r="G232"/>
  <c r="M232" s="1"/>
  <c r="G233"/>
  <c r="M233" s="1"/>
  <c r="G234"/>
  <c r="M234" s="1"/>
  <c r="G235"/>
  <c r="M235" s="1"/>
  <c r="G236"/>
  <c r="M236" s="1"/>
  <c r="G237"/>
  <c r="M237" s="1"/>
  <c r="G238"/>
  <c r="M238" s="1"/>
  <c r="G239"/>
  <c r="M239" s="1"/>
  <c r="G241"/>
  <c r="M241" s="1"/>
  <c r="G242"/>
  <c r="M242" s="1"/>
  <c r="G244"/>
  <c r="M244" s="1"/>
  <c r="G245"/>
  <c r="M245" s="1"/>
  <c r="G246"/>
  <c r="M246" s="1"/>
  <c r="G247"/>
  <c r="M247" s="1"/>
  <c r="G248"/>
  <c r="M248" s="1"/>
  <c r="G249"/>
  <c r="M249" s="1"/>
  <c r="G250"/>
  <c r="M250" s="1"/>
  <c r="G184"/>
  <c r="M184" s="1"/>
  <c r="G185"/>
  <c r="M185" s="1"/>
  <c r="G170"/>
  <c r="M170" s="1"/>
  <c r="G171"/>
  <c r="G173"/>
  <c r="M173" s="1"/>
  <c r="G176"/>
  <c r="M176" s="1"/>
  <c r="G178"/>
  <c r="M178" s="1"/>
  <c r="G179"/>
  <c r="M179" s="1"/>
  <c r="G133"/>
  <c r="M133" s="1"/>
  <c r="G134"/>
  <c r="M134" s="1"/>
  <c r="G135"/>
  <c r="M135" s="1"/>
  <c r="G136"/>
  <c r="M136" s="1"/>
  <c r="G137"/>
  <c r="M137" s="1"/>
  <c r="G138"/>
  <c r="M138" s="1"/>
  <c r="G139"/>
  <c r="M139" s="1"/>
  <c r="G141"/>
  <c r="M141" s="1"/>
  <c r="G142"/>
  <c r="M142" s="1"/>
  <c r="G143"/>
  <c r="M143" s="1"/>
  <c r="G144"/>
  <c r="M144" s="1"/>
  <c r="G145"/>
  <c r="M145" s="1"/>
  <c r="G146"/>
  <c r="M146" s="1"/>
  <c r="G149"/>
  <c r="M149" s="1"/>
  <c r="G150"/>
  <c r="M150" s="1"/>
  <c r="G151"/>
  <c r="M151" s="1"/>
  <c r="G152"/>
  <c r="M152" s="1"/>
  <c r="G153"/>
  <c r="M153" s="1"/>
  <c r="G154"/>
  <c r="G155"/>
  <c r="G157"/>
  <c r="M157" s="1"/>
  <c r="G158"/>
  <c r="G159"/>
  <c r="M159" s="1"/>
  <c r="G160"/>
  <c r="G87"/>
  <c r="M87" s="1"/>
  <c r="G88"/>
  <c r="M88" s="1"/>
  <c r="G89"/>
  <c r="M89" s="1"/>
  <c r="G90"/>
  <c r="M90" s="1"/>
  <c r="G91"/>
  <c r="M91" s="1"/>
  <c r="G92"/>
  <c r="M92" s="1"/>
  <c r="G93"/>
  <c r="M93" s="1"/>
  <c r="G94"/>
  <c r="M94" s="1"/>
  <c r="G95"/>
  <c r="M95" s="1"/>
  <c r="G96"/>
  <c r="M96" s="1"/>
  <c r="G97"/>
  <c r="M97" s="1"/>
  <c r="G98"/>
  <c r="M98" s="1"/>
  <c r="G99"/>
  <c r="M99" s="1"/>
  <c r="G100"/>
  <c r="M100" s="1"/>
  <c r="G101"/>
  <c r="M101" s="1"/>
  <c r="G102"/>
  <c r="M102" s="1"/>
  <c r="G103"/>
  <c r="M103" s="1"/>
  <c r="G104"/>
  <c r="M104" s="1"/>
  <c r="G105"/>
  <c r="M105" s="1"/>
  <c r="G106"/>
  <c r="M106" s="1"/>
  <c r="G107"/>
  <c r="M107" s="1"/>
  <c r="G108"/>
  <c r="M108" s="1"/>
  <c r="G109"/>
  <c r="M109" s="1"/>
  <c r="G110"/>
  <c r="M110" s="1"/>
  <c r="G111"/>
  <c r="M111" s="1"/>
  <c r="G112"/>
  <c r="M112" s="1"/>
  <c r="G113"/>
  <c r="M113" s="1"/>
  <c r="G114"/>
  <c r="M114" s="1"/>
  <c r="G115"/>
  <c r="M115" s="1"/>
  <c r="G116"/>
  <c r="M116" s="1"/>
  <c r="G117"/>
  <c r="M117" s="1"/>
  <c r="G118"/>
  <c r="M118" s="1"/>
  <c r="G119"/>
  <c r="M119" s="1"/>
  <c r="G120"/>
  <c r="M120" s="1"/>
  <c r="G121"/>
  <c r="M121" s="1"/>
  <c r="G122"/>
  <c r="M122" s="1"/>
  <c r="G123"/>
  <c r="M123" s="1"/>
  <c r="G124"/>
  <c r="M124" s="1"/>
  <c r="G125"/>
  <c r="M125" s="1"/>
  <c r="G126"/>
  <c r="M126" s="1"/>
  <c r="G127"/>
  <c r="M127" s="1"/>
  <c r="G79"/>
  <c r="M79" s="1"/>
  <c r="M80" s="1"/>
  <c r="G68"/>
  <c r="G57"/>
  <c r="M57" s="1"/>
  <c r="G59"/>
  <c r="M59" s="1"/>
  <c r="G60"/>
  <c r="M60" s="1"/>
  <c r="G61"/>
  <c r="M61" s="1"/>
  <c r="G62"/>
  <c r="M62" s="1"/>
  <c r="G45"/>
  <c r="M45" s="1"/>
  <c r="G46"/>
  <c r="M46" s="1"/>
  <c r="G47"/>
  <c r="M47" s="1"/>
  <c r="G48"/>
  <c r="M48" s="1"/>
  <c r="G49"/>
  <c r="M49" s="1"/>
  <c r="G50"/>
  <c r="M50" s="1"/>
  <c r="G52"/>
  <c r="M52" s="1"/>
  <c r="G53"/>
  <c r="M53" s="1"/>
  <c r="G39"/>
  <c r="G40"/>
  <c r="M40" s="1"/>
  <c r="G41"/>
  <c r="M41" s="1"/>
  <c r="G30"/>
  <c r="M30" s="1"/>
  <c r="G31"/>
  <c r="M31" s="1"/>
  <c r="G22"/>
  <c r="M22" s="1"/>
  <c r="G23"/>
  <c r="M23" s="1"/>
  <c r="G24"/>
  <c r="M24" s="1"/>
  <c r="G25"/>
  <c r="M25" s="1"/>
  <c r="G26"/>
  <c r="M26" s="1"/>
  <c r="G17"/>
  <c r="M17" s="1"/>
  <c r="G18"/>
  <c r="M18" s="1"/>
  <c r="G13"/>
  <c r="M13" s="1"/>
  <c r="M14" s="1"/>
  <c r="G8"/>
  <c r="M8" s="1"/>
  <c r="G165"/>
  <c r="M165" s="1"/>
  <c r="G166"/>
  <c r="M166" s="1"/>
  <c r="F83"/>
  <c r="F84" s="1"/>
  <c r="F327"/>
  <c r="F322"/>
  <c r="F317"/>
  <c r="F313"/>
  <c r="F282"/>
  <c r="F253"/>
  <c r="F186"/>
  <c r="F180"/>
  <c r="F162"/>
  <c r="F130"/>
  <c r="F80"/>
  <c r="F72"/>
  <c r="F76" s="1"/>
  <c r="F54"/>
  <c r="F42"/>
  <c r="F32"/>
  <c r="F27"/>
  <c r="F19"/>
  <c r="F167"/>
  <c r="E327"/>
  <c r="E322"/>
  <c r="E317"/>
  <c r="E313"/>
  <c r="E282"/>
  <c r="E186"/>
  <c r="E180"/>
  <c r="E162"/>
  <c r="E80"/>
  <c r="E63"/>
  <c r="E54"/>
  <c r="E42"/>
  <c r="E32"/>
  <c r="E27"/>
  <c r="E19"/>
  <c r="E14"/>
  <c r="E167"/>
  <c r="E84"/>
  <c r="H10"/>
  <c r="H14"/>
  <c r="G14"/>
  <c r="G80" l="1"/>
  <c r="M186"/>
  <c r="M19"/>
  <c r="G72"/>
  <c r="G42"/>
  <c r="G327"/>
  <c r="L72"/>
  <c r="E6" i="25" s="1"/>
  <c r="F6" s="1"/>
  <c r="G83" i="22"/>
  <c r="M83" s="1"/>
  <c r="M84" s="1"/>
  <c r="K329"/>
  <c r="M39"/>
  <c r="M42" s="1"/>
  <c r="J329"/>
  <c r="I329"/>
  <c r="G186"/>
  <c r="G180"/>
  <c r="H329"/>
  <c r="E329"/>
  <c r="E5" i="25"/>
  <c r="F26"/>
  <c r="F22"/>
  <c r="F28"/>
  <c r="F17"/>
  <c r="F21"/>
  <c r="F16"/>
  <c r="F7"/>
  <c r="G162" i="22"/>
  <c r="M171"/>
  <c r="M180" s="1"/>
  <c r="M325"/>
  <c r="M327" s="1"/>
  <c r="G32"/>
  <c r="G19"/>
  <c r="G130"/>
  <c r="G322"/>
  <c r="G317"/>
  <c r="G27"/>
  <c r="G167"/>
  <c r="M130"/>
  <c r="M167"/>
  <c r="G10"/>
  <c r="G253"/>
  <c r="M54"/>
  <c r="D13" i="25"/>
  <c r="D32" s="1"/>
  <c r="B44"/>
  <c r="F9"/>
  <c r="M10" i="22"/>
  <c r="M27"/>
  <c r="M32"/>
  <c r="G313"/>
  <c r="M322"/>
  <c r="F20" i="25"/>
  <c r="F27"/>
  <c r="F8"/>
  <c r="M253" i="22"/>
  <c r="M162"/>
  <c r="M282"/>
  <c r="G63"/>
  <c r="M58"/>
  <c r="M63" s="1"/>
  <c r="F15" i="25"/>
  <c r="E31"/>
  <c r="G54" i="22"/>
  <c r="M68"/>
  <c r="M72" s="1"/>
  <c r="F63"/>
  <c r="F329" s="1"/>
  <c r="M286"/>
  <c r="M313" s="1"/>
  <c r="D38" i="25"/>
  <c r="G282" i="22"/>
  <c r="E13" i="25" l="1"/>
  <c r="E32" s="1"/>
  <c r="F5"/>
  <c r="F13" s="1"/>
  <c r="L329" i="22"/>
  <c r="G84"/>
  <c r="G329" s="1"/>
  <c r="M329"/>
  <c r="F31" i="25"/>
  <c r="F38"/>
  <c r="F44" s="1"/>
  <c r="D44"/>
  <c r="F32" l="1"/>
</calcChain>
</file>

<file path=xl/sharedStrings.xml><?xml version="1.0" encoding="utf-8"?>
<sst xmlns="http://schemas.openxmlformats.org/spreadsheetml/2006/main" count="1326" uniqueCount="609">
  <si>
    <t>2. Department of Environmental Affairs and Tourism c/o</t>
  </si>
  <si>
    <t>3. Disaster Management Fund c/o</t>
  </si>
  <si>
    <t>5. Department of Water Affairs and Forestry - DoRA</t>
  </si>
  <si>
    <t>Management Coordination</t>
  </si>
  <si>
    <t>Reeston Phase 1 &amp; 2 Stage 1B:400 - Est Grant</t>
  </si>
  <si>
    <t>Dimbaza Phase 2: 1720 Units P5 Top Structure</t>
  </si>
  <si>
    <t>Storm Damaged Reconstruction : 988 Units</t>
  </si>
  <si>
    <t>2011/2012 ROLL - 1ST ROLL-OVER ADJUSTMENT BUDGET -  OPERATING PROJECTS</t>
  </si>
  <si>
    <t>1st ROLL-OVER</t>
  </si>
  <si>
    <t>ADJ. BUDGET</t>
  </si>
  <si>
    <t>ANNEXURE B</t>
  </si>
  <si>
    <t xml:space="preserve">Funds Carry Over.  Project at design/processing Phase. </t>
  </si>
  <si>
    <t>Delays in Contract/Bid assessment to final award</t>
  </si>
  <si>
    <t xml:space="preserve">Project contract awared April 2011 and is continuing to 2011/12 Financial year end.  </t>
  </si>
  <si>
    <t>Funding wrongly allocated to Financial Service Budget and need to be transferred to GIS unit cost Centre</t>
  </si>
  <si>
    <t>Bid Advertising closed on 23 September 2011 - the tender evaluation process in progress. Need to review one bidder for responsiveness;.</t>
  </si>
  <si>
    <t>This is phase 1 of a 3 year contract Intergrated Property Information Management System and Business Process.  To be completed at the end of June 2012.</t>
  </si>
  <si>
    <t>New Project - funding misallocated under Financial Service Budget.  Contract CE 102 - Bid Closing date 23 September 2011. In process of functionality Evaluation.</t>
  </si>
  <si>
    <t>This is phase 1 of a 3 year contract Intergrated Property Information Management System and Business Process.Phase 1 to be completed at the end of June 2012.</t>
  </si>
  <si>
    <t>Funding only received end FY10/11 for use  FY11/12</t>
  </si>
  <si>
    <t>New Funding Received for FY11/12</t>
  </si>
  <si>
    <t>FY11/12</t>
  </si>
  <si>
    <t>Ongoing project- does not require SCM processes</t>
  </si>
  <si>
    <t>Monthly journal for Special Programmes Project Administrator   FY11/12</t>
  </si>
  <si>
    <t xml:space="preserve">Funding to support ongoing activities of SPU Forums </t>
  </si>
  <si>
    <t>Funding to support activities of the Youth, Women's, Older Persons and Disability Forums and the Metro AIDS Council  in FY11/12</t>
  </si>
  <si>
    <t>Funding ring fenced printing  HIV Strategy FY11/12</t>
  </si>
  <si>
    <t>Strategy only ready for printing FY11/12</t>
  </si>
  <si>
    <t>Correcting wrong Cost Centre</t>
  </si>
  <si>
    <t xml:space="preserve">New funding </t>
  </si>
  <si>
    <t xml:space="preserve">Project not limited to BCMM financial year </t>
  </si>
  <si>
    <t>DEC 2012</t>
  </si>
  <si>
    <t>10 year anniversary in February 2012</t>
  </si>
  <si>
    <t>Dec. 2012</t>
  </si>
  <si>
    <t>Tender was requested to be cancelled</t>
  </si>
  <si>
    <t>Delays caused by tender validity not being extended. Extension was required due to KZN ruling and other procurement delays (Bid Evaluation Committee requested SCM to provide report on preferred supplier capacity). Tender has been re-advertised and closes on 21 October 2011.</t>
  </si>
  <si>
    <t>Consultant has been appointed and work has commenced</t>
  </si>
  <si>
    <t>Progress stalled due to Councilors not being appointed to Project Steering Committee over period of Local Elections</t>
  </si>
  <si>
    <t>Project to be completed by December 2011</t>
  </si>
  <si>
    <t>ITP review at Bid Evaluation stage. Tender awarded for Non-motorised Transport study</t>
  </si>
  <si>
    <t>ITP Review:Tender award has been made and project to commence. Delays were caused by key staff shortages and funding not being released until 3rd quarter. NMT Study: Delays in signing Service Level Agreement, delays in councilors being appointed on Project Steering Committee</t>
  </si>
  <si>
    <t>ITP review: Project to be completed by 31 March 2011 NMT Study: May 2012</t>
  </si>
  <si>
    <t>Project to be completed by 30 April 2012</t>
  </si>
  <si>
    <t>BSC rejected specifications. Tenders have gone to the ACM for approval of specifications.</t>
  </si>
  <si>
    <t xml:space="preserve">The Department of Rural Development and Land Reform funded the projects in the interim. </t>
  </si>
  <si>
    <t>One year.</t>
  </si>
  <si>
    <t xml:space="preserve">Project was delayed by more than 18 months due to the non-existence of Project Steering Committees due to political instability.  </t>
  </si>
  <si>
    <t>Project to be completed by February 2012 and submit to Council for approval in  March of 2012.</t>
  </si>
  <si>
    <t xml:space="preserve">Service Provider appointed and Situation Analysis completed (Phase 1) and Key Spatial Development Proposals (Phase 2) developed and to be be presented to a Project Steering Committee and Stakeholders meeting in near future. </t>
  </si>
  <si>
    <t>The project has been delayed due to the fact that no Project Steering Committee (chaired by the Portfolia Councillor)  has taken place since scince October 2010. A PSC meeting and a stakeholders meeting was scheduled for March 2011 was cancelled due to the upcoming election and has not taken place since.</t>
  </si>
  <si>
    <t>The project is intended to be completed by end of 2011/2012 FY</t>
  </si>
  <si>
    <t>Service Providers appointed. Settlement Planning component completed.  Awaiting MEC  approval when land ownership i.e. Section 28 Certificate from Department of Land Affairs has been resolved before final payment can be made to Service Providers.  Payments done in previuous financial years.</t>
  </si>
  <si>
    <t>MEC approval is outstanding for a few yesrs</t>
  </si>
  <si>
    <t>Will be completed once MEC has approved it</t>
  </si>
  <si>
    <t>Service Providers appointed. Settlement Planning component completed.  Awaiting MEC final approval which can only be given when land ownership has been resolved with Department of Land Affairs.  Only when MECs approval has been given can final payment be made to Service Providers.  Payments done in previous financial years.</t>
  </si>
  <si>
    <t xml:space="preserve">Service Providers appointed. Project Phase 1 completed and approved by Council end of 2010.  Phase 2: "Land idendification study for the relocation of Infill in Mdantsane".  Appointments where done in March 2011 and busy with stage 2 and draft report: "On -Site Verification of Land Parcels" has been submitted to BCMM for comments by BCMM.  Invoice of R 38 688 has been submitted to BCMM for payment. Can only be paid once roll-overs have been approved. </t>
  </si>
  <si>
    <t>As phase 1 was only approved by Council end of 2010 and phase 2 commenced only in 2011. No challenges</t>
  </si>
  <si>
    <t>Project to be completed by end of December 2011</t>
  </si>
  <si>
    <t>Service Providers appointed. All three projects completed their feasibility study phase.  In process with draft layouts, but cannot finalize them until final decision has been taken in terms of Housing Typology, densities and erf sizes.  Delays experienced in regard to this during election period.  DVRI is in process to organise a meeting with DV Councillors and stake holders to resolve issue.  Meeting was also delayed due to strikes.  Once the housing typology, densities and erf sizes has been resolved, can  layout plans  be submitted to PSC Mtg and to brief new councillors.</t>
  </si>
  <si>
    <t>Site is currently being surveyed</t>
  </si>
  <si>
    <t>Will be contributing towards engineering design funding</t>
  </si>
  <si>
    <t xml:space="preserve">Township establishment has been completed. </t>
  </si>
  <si>
    <t xml:space="preserve">Project not limited to BCM financial year </t>
  </si>
  <si>
    <t>Service Providers have been appointed. Final draft layout plans completed and circulated for comments to line departments.  Extensive delays in project completion due to very slow or no response of receiving of comments from critical technical department.  Various reminders and requests for comments have been unsuccessful to date. Once all comments have been received can layout be finalised and submitted to council for approval.</t>
  </si>
  <si>
    <t>Challenge is that comments from key line departments are still outstanding in regard to the final draft layout which has been circulated beginning of the year.</t>
  </si>
  <si>
    <t>Challenge is the issue in regard to housing typology, densities and erf sizes has not been finalized and therefore draft layouts where not possible to be finalized by end of June 2011.</t>
  </si>
  <si>
    <t>End of Finacial Year 2011/2012.</t>
  </si>
  <si>
    <t xml:space="preserve">Consultants are appointed and project is underway with data analysis. It has been requested on a number of occasions that this be moved to the City Planning Cost Centre. Invoices have been received and can only be paid once roll-overs have been implemented. </t>
  </si>
  <si>
    <t>Apointments were only finalised in June 2011. Finance indicated that the money could be rolled over if the funding was committed before the end of the FY. Funding was committed and appointments were made. No challenges</t>
  </si>
  <si>
    <t>Project will be completed December 2011</t>
  </si>
  <si>
    <t>End of December 2011 and the to be submitted to Council beginning of 2012.</t>
  </si>
  <si>
    <t>Project linked to the Informal Settlement Study &amp; Implementation Programme for the printing of maps and documents of the final report once approved by Council</t>
  </si>
  <si>
    <t>None</t>
  </si>
  <si>
    <t>End of financial year 2011/2012</t>
  </si>
  <si>
    <t>Evaluation phase, tender closed 24 June 2011</t>
  </si>
  <si>
    <t>Project in progress.</t>
  </si>
  <si>
    <t>March 2012</t>
  </si>
  <si>
    <t>Contract ongoing - to be finalized 31/12/11</t>
  </si>
  <si>
    <t>The reason for the roll-over is that the service provider who is paid on a time-input basis was utilized less than what was expected. R150 000 is still required until the project completion date of 31/12/11.</t>
  </si>
  <si>
    <t>Project to be completed by 31/12/11</t>
  </si>
  <si>
    <t>The funds are to be used to equip the packshed at NU 18 Mdantsane, which will be completed by End October 2011</t>
  </si>
  <si>
    <t xml:space="preserve">Currently in the process of completing the construction of the packshed and will therefore procure the operational equipment through informal tender </t>
  </si>
  <si>
    <t>Project is on going, request for informal tender for Dimbaza Agric coops in in progress to provide agricultural infraSTRUCTURE. Service provider was asppointed who could not deliver the required services.</t>
  </si>
  <si>
    <t>Informal tender request for inputs</t>
  </si>
  <si>
    <t>Project in progrss for Poultry Cooperative, structure finalised towards end June and therefore remaining funds to be utilised for operational inputs</t>
  </si>
  <si>
    <t>The  service provider has been appointed and has commenced .  The first payment has been made to the service provider.</t>
  </si>
  <si>
    <t>The service provider to implement the project has been appointed and has commenced with the implementation.  The first payment has already been made to the service provider.</t>
  </si>
  <si>
    <t>The votes were blocked in the first quarter and were only open in the third quarter.  This caused a delay in appointing the service provider.</t>
  </si>
  <si>
    <t>The project will be completed by end of march in 2012.</t>
  </si>
  <si>
    <t>The project will be completed at the end of April 2012.</t>
  </si>
  <si>
    <t>Service Provider has been appointed</t>
  </si>
  <si>
    <t>The access to the General Plan was delayed to be submitted to the Conveyancer to proceed with the transfer</t>
  </si>
  <si>
    <t>Budget will be spent in this current financial year</t>
  </si>
  <si>
    <t>Service provider has been appointed, the appointment of the internal services contractor for construction is still on tender stage</t>
  </si>
  <si>
    <t xml:space="preserve">The funding is for contract administration (project management) which will be used once the internal services project implementation has started </t>
  </si>
  <si>
    <t>The project will be implemented over in three financial years</t>
  </si>
  <si>
    <t>The service provider is appointed on adhoc basis when there is demand for relocation. No permanent appointment  of service provider is made.</t>
  </si>
  <si>
    <t>Depend upon the completion of the completed units.</t>
  </si>
  <si>
    <t>Contractor not yet awarded</t>
  </si>
  <si>
    <t>The project will be implemented over in two financial years</t>
  </si>
  <si>
    <t>Not applicable</t>
  </si>
  <si>
    <t>The funding is maily used for salary related costs</t>
  </si>
  <si>
    <t>Service provide has been appointed</t>
  </si>
  <si>
    <t>Service provider is on site</t>
  </si>
  <si>
    <t>Service Provider has not been appointed</t>
  </si>
  <si>
    <t>Contractor was appointed</t>
  </si>
  <si>
    <t xml:space="preserve">The service Provider has been appointed </t>
  </si>
  <si>
    <t>Contract not awarded</t>
  </si>
  <si>
    <t>Contractor on site</t>
  </si>
  <si>
    <t>Currently stagnant</t>
  </si>
  <si>
    <t>Professional team is on site</t>
  </si>
  <si>
    <t>Dec 2012</t>
  </si>
  <si>
    <t>Project not limited to our financial year</t>
  </si>
  <si>
    <t>Project to be advertised in the November 2011 and Appointment by March 2012</t>
  </si>
  <si>
    <t>Provision of Funding pre -adverrtising</t>
  </si>
  <si>
    <t>Project life 18-mths. Funds to be utilised for Supplementary Valuations 05 &amp; 06</t>
  </si>
  <si>
    <t>SV 04 performed internally</t>
  </si>
  <si>
    <t>Fourth Supplementary Valuation withdrawn</t>
  </si>
  <si>
    <t>Project withdrawal, SV04</t>
  </si>
  <si>
    <t>Funding was held back from Thubelisha as part of rectictification and will be utilized in the current financial year on defective units.</t>
  </si>
  <si>
    <t>The funding is for contract administration (project management) which was delayed by delayed appointment of internal services contractor</t>
  </si>
  <si>
    <t>Payment to the contractor was held back due  slow progress on signing of happy letters by beneficiaries as some of the houses are occupied by illegal occupants.</t>
  </si>
  <si>
    <t>Work completed, however the payment of the service provider depends upon signing of happy letters by beneficiaries.</t>
  </si>
  <si>
    <t>Contract 2701. 3rd Year of maintenance phase of contract.  Require a Total of R240,000 for the final year of contract.  July, Augus, September 2011 Invoices submitted and cadastral data received. October to June 2012 invoice to be submitted as data is received and review.</t>
  </si>
  <si>
    <t>The total budget for 3 years was transferred during the 2009/2010 budget adjustment process therefore a carry over for subsequent years was needed.  Contractor gets paid as data is received and reveiwed.  Adequate funding is required for the final year of the contract.  R240 000 or R20 000 per month.</t>
  </si>
  <si>
    <t>25 June 2012</t>
  </si>
  <si>
    <t>Service provider appointed</t>
  </si>
  <si>
    <t>D.M. Structure funding utilised for D.M.
Framework Policy</t>
  </si>
  <si>
    <t>Preparations for local government elections negatively affected availability of targeted councilors</t>
  </si>
  <si>
    <t>Funding had to be reserved for orientation and induction of newly elected councillors</t>
  </si>
  <si>
    <t>Busy with DCS regarding the contracts for trained staff</t>
  </si>
  <si>
    <t>Contract awarded.</t>
  </si>
  <si>
    <t xml:space="preserve">The project is ongoing and is implemented in phases. The project is in the fourth phase of its implementation. </t>
  </si>
  <si>
    <t xml:space="preserve">The rolled-over funds will be completed </t>
  </si>
  <si>
    <t>Database of names for neighbourhoods and higher order roads has been developed and is awating approval from the Project Steering Committee.</t>
  </si>
  <si>
    <t>Phase three of the project has not been completed as a result of  a meeting with neighbourhood 4 that could not convene. This resulted in the Service Provider not being paid the remaining amount for phase three.</t>
  </si>
  <si>
    <t xml:space="preserve">The project is still on hold and the remaining funds for the project will be utilized once the project implementation has commenced. </t>
  </si>
  <si>
    <t>4. Local Government and Traditional Affairs c/o</t>
  </si>
  <si>
    <t xml:space="preserve">Service Providers were appointed. The categorisation and classification of informal settlements has been completed. Project team in process of drafting draft report and implementation programme. Balance of project to be paid on completion of the project. </t>
  </si>
  <si>
    <t>The project will be completed  by the end of May.</t>
  </si>
  <si>
    <t>1 month after budget Approval by Council</t>
  </si>
  <si>
    <t>The tender will be cancelled and readvertised during the second quarter of the FY. Subsequently, the project will be implemented for a duration of 3 months and therefore the budget available will be utilised by end of June 2012</t>
  </si>
  <si>
    <t xml:space="preserve">The appointment amount for the service provider as well as operating costs during project implementation period, were below the budget available. </t>
  </si>
  <si>
    <t>Project has been completed. The remaining funds will be utilised to cunduct Stakeholder's Forum meetings .</t>
  </si>
  <si>
    <t>The tender has been readvertised for the third time.</t>
  </si>
  <si>
    <t xml:space="preserve">Currently the service provider is on site doing re - assessment and beneficiary registration. </t>
  </si>
  <si>
    <t>rectification of existing units as well as uncomplete units</t>
  </si>
  <si>
    <t>The project is following a turnkey route of development being the role out of internal with top structures.  Process has commenced for the appointment of the project management team. EIA will only be completed in August 2012.</t>
  </si>
  <si>
    <t>The remainding funding is for payment of the service provider that was on site then..</t>
  </si>
  <si>
    <t xml:space="preserve">Project already funded with existing funding from DVRI from the previous financial year. </t>
  </si>
  <si>
    <t>The budget is for transfers. I</t>
  </si>
  <si>
    <t>Budget is for beneficiary transfers.</t>
  </si>
  <si>
    <t>Budget is for beneficiary registration.</t>
  </si>
  <si>
    <t xml:space="preserve">The procurement of a service provider has not been finalised due to readvertisement of the tender for three times based on the following reasons: 1). the recommended bidder had an invalid tax clearance certificate and couldnt provide a valid one. 2). The bids recieved quoted above the budget available. 3). The tender documents couldn't be accessed by bidders at SCM due to the internal strike action and that adversely affected the procurement process. 4). All bidders were non-responsive. </t>
  </si>
  <si>
    <t xml:space="preserve">The DVRI Steering Committee resolved that the budget must be reallocated to the DV ICT Center project as one of the priority issues for consideration. The request to reallocate funding has been submitted to the funder (DLGTA) for approval. </t>
  </si>
  <si>
    <t>The funding reallocation request has only been approved in principle in 09 Sept 11 subject to submission of a council resolution on the matter.</t>
  </si>
  <si>
    <t>During the current financial year it is envisaged that only 50% of the budget will be utilised, due to the council resolution required by DLGTA as well as procurement process to be undertaken once the funding has been fully reallocated, aligned with municipal budget adjustment processes.</t>
  </si>
  <si>
    <t>Vincent Berea Riview</t>
  </si>
  <si>
    <t>Consultants are appointed and project is underway with data analysis. Invoices have been received and can only be paid once the roll-overs have been implemented. This project has been left off the rollover budget and finance has been requested several times to put it back. Therefore the division has included it.</t>
  </si>
  <si>
    <t>Apointments were only finalised in June 2011. Finance indicated that the money could be rolled over if the funding was committed before the end of the FY. Funding was committed and appointments were made. No challenges.</t>
  </si>
  <si>
    <t>Currently experiencing challenges of illegal occupation and structural defects by PDoHS appointed Contractor (Thubelisha Homes)</t>
  </si>
  <si>
    <t>Engineering design only completed for 500 units, available budget can only be spent in the current financial year. Have instructed the engineers to proceed with the engineering designs for the balance of 1,000 sites, will require budget adjustment in December 2011. Available budget to be rolled over.</t>
  </si>
  <si>
    <t xml:space="preserve">Land Administration who processes property transfers experience a capacity challenge and the request for transfers of properties to individuals get delayed. </t>
  </si>
  <si>
    <t xml:space="preserve">Land Administration who processes property transfers experiencing a capacity challenge and the request for transfers of properties to individuals get delayed. </t>
  </si>
  <si>
    <t>166 Units of the 171 are complete. The contractor is off site due to 5 undevelopable sites. The department is in the process of  doing the required turkey survey to develop the sites.</t>
  </si>
  <si>
    <t>There has been a delay in the opening of the Township register and the appointed service provider has also delayed.</t>
  </si>
  <si>
    <t>Project is practical complete, contractor is still busy with the snags, upon completion the money will be spent.</t>
  </si>
  <si>
    <t>The funding will be utilised during project implementation of both internal services and top structures for project management. The appointment of the contractor is delayed.</t>
  </si>
  <si>
    <t xml:space="preserve">Land Administration who processes property transfers is experiencing capacity challenges and the request for transfers of properties to individuals get delayed. </t>
  </si>
  <si>
    <t>Registration is underway, done in house. Land Admin was unable to proceed with the transfers because the general plans that were outstanding have only been received recently.</t>
  </si>
  <si>
    <t xml:space="preserve">Delays were experienced in the signing of the subsidy agreement which affected contractors progress claim. </t>
  </si>
  <si>
    <t xml:space="preserve">BCMM housing is busy with the tender document for the appointment of the contractor to construct the remaining 100 top structures, also a letter has been sent to the Department of Human Settlement for additional funding application. </t>
  </si>
  <si>
    <t>Budget should be spent within the current financial year.</t>
  </si>
  <si>
    <t xml:space="preserve">Delays were experienced in the signing of the subsidy agreement which affected contractors progress claims. </t>
  </si>
  <si>
    <t>There were delays on tender processes. Professional team has only been appointed in July 2011.</t>
  </si>
  <si>
    <t>A roll over has been requested to continue project</t>
  </si>
  <si>
    <t xml:space="preserve">The project is ongoing . Participants to be engaged   </t>
  </si>
  <si>
    <t>The rolled over funds will be completed</t>
  </si>
  <si>
    <t>Potsdam Unit P: Stage 2: 2003 Units: P1: Engineering Design  c/o</t>
  </si>
  <si>
    <t>Awaiting finalization of close out report to make the final payments.</t>
  </si>
  <si>
    <t xml:space="preserve">The project is almost complete </t>
  </si>
  <si>
    <t>Airport Phase 2A - 614 Units - Est. Grant  c/o</t>
  </si>
  <si>
    <t>The funding is for contract administration (project management) which will be used once the project implementation has started.</t>
  </si>
  <si>
    <t>Amalinda Simanyene 93 Units P4  c/o</t>
  </si>
  <si>
    <t>Beneficiary registration completed, Land admin still busy with transfer of properties. Available budget to be rolled over.</t>
  </si>
  <si>
    <t>Amalinde Simanyene 93 Units P5  c/o</t>
  </si>
  <si>
    <t>Second Creek Development: 300 Units- P1 c/o</t>
  </si>
  <si>
    <t>Service provider appointed and engineering designs are complete. Project management still to commence.</t>
  </si>
  <si>
    <t>Design phase</t>
  </si>
  <si>
    <t>Funds to be used in conjunction with SCM Turnaround project</t>
  </si>
  <si>
    <t>Funds will be spent before FYE</t>
  </si>
  <si>
    <t>Training of Councillors to be conducted</t>
  </si>
  <si>
    <t>New Funding</t>
  </si>
  <si>
    <t>MID YEAR</t>
  </si>
  <si>
    <t>REASONS why spending Is not 50%: Name key challenges</t>
  </si>
  <si>
    <t>TIME PERIOD to complete the project</t>
  </si>
  <si>
    <t>PROJECT STATUS phase as at 31 December 2011 (e.g. Contract not awarded, contract awarded, project on site, design phase, tender etc.)</t>
  </si>
  <si>
    <t>To be used for Phase 2 of the project</t>
  </si>
  <si>
    <t>Busy with data analysis phase of SDF mapping</t>
  </si>
  <si>
    <t>Balance of R245,376 to be used for Phase 2 Land Identification for relocation of the high priority informal settlements identified in study</t>
  </si>
  <si>
    <t>Balance of R115,320 to be used for detailed layout planning of BCMM owned land parcels which were identified in this study/project Phase2</t>
  </si>
  <si>
    <t>Balance of R431,845 will be utilised for the next phase, which is the cadastral survey. Therefore the balance will be transferred to the Land Surveying Cost Centre through the Adjustment Budget.</t>
  </si>
  <si>
    <t xml:space="preserve">PSC meeting held on 11 Nov 2011. Next PSC to be held early in 2012 and then a Public Meeting to be held with all relevant stakeholders. Data Analysis complete and Spatial Proposals have been completed in draft process. </t>
  </si>
  <si>
    <t>Final report to be completed  in April 2012 and then to be submitted to Council for approval .</t>
  </si>
  <si>
    <t xml:space="preserve">Busy with data analysis phase of office and retail  and industrial land use study for Vincent Berea and other areas of BCMM. This portion of analysis will feed into SDF Review for entire BCMM   </t>
  </si>
  <si>
    <t>Award has been made and consultant is progressing with project</t>
  </si>
  <si>
    <t>50% to be carried over to next financial year.</t>
  </si>
  <si>
    <t xml:space="preserve">DLGTA </t>
  </si>
  <si>
    <t xml:space="preserve">OPEX PER FUNDING SOURCE </t>
  </si>
  <si>
    <t>NEW PROJECTS</t>
  </si>
  <si>
    <t>Own Funds</t>
  </si>
  <si>
    <t>Finance Management Grant</t>
  </si>
  <si>
    <t>Urban Settlement Development Grant</t>
  </si>
  <si>
    <t>Glasgow Partnership</t>
  </si>
  <si>
    <t>Human Settlement Development Grant</t>
  </si>
  <si>
    <t xml:space="preserve">Leiden Platform </t>
  </si>
  <si>
    <t>Dept of Water Affairs and Forestry - DoRA</t>
  </si>
  <si>
    <t>Dept of Water Affairs and Forestry - Provincial</t>
  </si>
  <si>
    <t>TOTAL NEW OPEX PROJECTS</t>
  </si>
  <si>
    <t>ROLLED-OVER PROJECTS</t>
  </si>
  <si>
    <t>Disaster Mangement Fund</t>
  </si>
  <si>
    <t xml:space="preserve">BCMET </t>
  </si>
  <si>
    <t>Dept of Environmental Affairs and Tourism</t>
  </si>
  <si>
    <t>Local Government and Traditional Affairs</t>
  </si>
  <si>
    <t xml:space="preserve">European Commission </t>
  </si>
  <si>
    <t xml:space="preserve">Galve </t>
  </si>
  <si>
    <t>Dept of Human Settlements</t>
  </si>
  <si>
    <t xml:space="preserve">LGH (Local Government Housing) </t>
  </si>
  <si>
    <t xml:space="preserve">SALAIDA </t>
  </si>
  <si>
    <t xml:space="preserve">SETA </t>
  </si>
  <si>
    <t>Trust Funds</t>
  </si>
  <si>
    <t>TOTAL ROLLED-OVER OPEX PROJECTS</t>
  </si>
  <si>
    <t xml:space="preserve">TOTAL OPEX PER FUNDING SOURCE </t>
  </si>
  <si>
    <t>OPEX PER DIRECTORATE</t>
  </si>
  <si>
    <t>Finance and Support Services</t>
  </si>
  <si>
    <t>Municipal Services</t>
  </si>
  <si>
    <t>Strategic Management</t>
  </si>
  <si>
    <t>Development Facilitation and Partnership</t>
  </si>
  <si>
    <t>Development Planning and Management</t>
  </si>
  <si>
    <t>Project completed and final PSC meeting held on 10 November 2011.  A report to be submitted to Council for adoption in the beginning of 2012.</t>
  </si>
  <si>
    <t>Comments</t>
  </si>
  <si>
    <t>Project Completed. Report to be submitted to Council for adoption in beginning of 2012</t>
  </si>
  <si>
    <t>Interns Remuneration</t>
  </si>
  <si>
    <t>Financial Management Training</t>
  </si>
  <si>
    <t>Funding Re-Allocated</t>
  </si>
  <si>
    <t>Additional Funding not on the Budget</t>
  </si>
  <si>
    <t>Declared Savings</t>
  </si>
  <si>
    <t>Additional Funding received from DWAF - Province</t>
  </si>
  <si>
    <t>City Hall Refurbishment - OPEX</t>
  </si>
  <si>
    <t>Youth Advisory Centres</t>
  </si>
  <si>
    <t xml:space="preserve">Special Programmes Focal Areas Days of Importance </t>
  </si>
  <si>
    <t>Ward Committees Out of Pocket Expenses</t>
  </si>
  <si>
    <t>To refurbish City Hall</t>
  </si>
  <si>
    <t>With the assistance of the Interim Executive Director: Finance and Support Services, the current Youth Advisory Center Officers contracts have been extended in the interim for 6 months from 1st January to 30th June 2012 whilst the metro's micro organogram is being finalized.</t>
  </si>
  <si>
    <t>Within the remaining FY11/12 there are a number of days of importance which the metro would need to commemorate and these include International  Women's Day in March, Youth Month in June and build up activities for events in the next FY namely Mandela Day in July.</t>
  </si>
  <si>
    <t>Following the establishment of the metro's Ward Committees and in line with the BCMC Resolution No. 131/11 that Ward Committees be re-imbursed for their costs but may not be salaried.</t>
  </si>
  <si>
    <t>Customer Care</t>
  </si>
  <si>
    <t>Online receipting system</t>
  </si>
  <si>
    <t>Ablution Blocks  Duncan Village</t>
  </si>
  <si>
    <t>Award delayed due to non responsive tenders and re-tender resulting in the possibility that the project may not be completed in current financial year.  Tbc after award.</t>
  </si>
  <si>
    <t>Ilitha South: 439 Units -P5</t>
  </si>
  <si>
    <t>Accreditation</t>
  </si>
  <si>
    <t>Additional Funding Required for Special Programmes Committees</t>
  </si>
  <si>
    <t>Project is completed no further expenditure will be incurred.</t>
  </si>
  <si>
    <t xml:space="preserve">Savings R200,000 Balance for Freight Transport Plan. Award has been made and consultant is progressing with project </t>
  </si>
  <si>
    <t>Data analysis phase of the SDF mapping nearly completed and which will feed into the SDF Review for the entire BCMM.</t>
  </si>
  <si>
    <t>Settlement Planning Component Completed. Awaiting MEC final approval which can only be given when land ownership has been resolved by Dept od Land Affairs. Only MEC's approval has been given can final payment be made to service providers.</t>
  </si>
  <si>
    <t>As Per Revised DoRA Allocations (HR costs in terms of transfers and O&amp;M on DWA transferred infrastructure)</t>
  </si>
  <si>
    <t>Project Funded by Finance Management Grant. Installation of the SCM access boom gates,  Development of  SCM Process Procedure and flowchart  Manuals.</t>
  </si>
  <si>
    <t>BCMM needs to roll-out its newly approved branding.</t>
  </si>
  <si>
    <t>Award has been made and consultant is progressing with project.</t>
  </si>
  <si>
    <t>Tourism marketing and events (Easter)</t>
  </si>
  <si>
    <t>Service provider commenced on 9 January 2012. Savings.</t>
  </si>
  <si>
    <t>Enviaged savings.</t>
  </si>
  <si>
    <t>R100 000 savings anticipated. Multi year project.</t>
  </si>
  <si>
    <t xml:space="preserve">The project still undergoing bid assemenet process, an award is anticipated to be made by March 2012. </t>
  </si>
  <si>
    <t>Part of the project will be taken over by the PDoHS due to non delivery by the contractor.</t>
  </si>
  <si>
    <t>Expenditure to commence as the registration process progresses and transfer of properties start in 2012 / 2013.</t>
  </si>
  <si>
    <t xml:space="preserve">Project is progressing at a slow pace with a contractor on site. At Haven Hills site 120 units are at wall plate level, 45 have been plastered, and 40 at roof level.  At the Mekeni Site there are 40 units completed at wall plate level and 40 at roof level, 16 units are at practical completion, to be handed over to approved beneficiaries. </t>
  </si>
  <si>
    <t xml:space="preserve">Directorate of Development Planning is currently implementing township establishment and thereafter the engineering design will commence from April 2012. </t>
  </si>
  <si>
    <t>Project already funded with existing funding from DVRI from the previous financial year.</t>
  </si>
  <si>
    <t xml:space="preserve">The project is at a biding committee stage. Appointment anticipated by end March 2012 </t>
  </si>
  <si>
    <t>Engineering design can only start once the township establishment has been completed</t>
  </si>
  <si>
    <t xml:space="preserve">The site has been identified for TRA , Development Planning will have to submit a proposal to Council for approval and prepare a layout plan.  </t>
  </si>
  <si>
    <t xml:space="preserve">A services provider has been appointed to undertake the design and supervision of internal services. </t>
  </si>
  <si>
    <t>Funding will be spent towards beneficiary registration.</t>
  </si>
  <si>
    <t xml:space="preserve">67 displaced beneficiary families of the Amalinda Co-op project has been relocated to a site in Amalinda opposite SPCA.  Temporary structures were provided by the PDoHS.  </t>
  </si>
  <si>
    <t xml:space="preserve">The Municipality is currently busy with a feasibility study for the Amalinda area. A site has been identified for township establishment for this project and the survey department has started with primary surveying. </t>
  </si>
  <si>
    <t>Funding will be spent towards completing this project.</t>
  </si>
  <si>
    <t>The funding is mainly used for project planning and implementation capacity building.</t>
  </si>
  <si>
    <t>Housing units completed and transfer of ownership is required.</t>
  </si>
  <si>
    <t>Construction monitoring</t>
  </si>
  <si>
    <t>Funding is for relocation purposes</t>
  </si>
  <si>
    <t>Will fund the Integrated Sustainable Human settlement Plan (ISHSP)</t>
  </si>
  <si>
    <t>This funding will contribute to the payment of the EIA</t>
  </si>
  <si>
    <t>Funding will be used for the remainder of the project.</t>
  </si>
  <si>
    <t>Beneficiary transfering.</t>
  </si>
  <si>
    <t>For the final claim of work completed by the consultant.</t>
  </si>
  <si>
    <t>To complete the outstanding units and rectify defects on existing units.</t>
  </si>
  <si>
    <t>This funding will contribute as a top up to the payment of the EIA</t>
  </si>
  <si>
    <t>Project management cost</t>
  </si>
  <si>
    <t>Completion of existing top structures</t>
  </si>
  <si>
    <t>project management cost</t>
  </si>
  <si>
    <t>Funding for relocation cost</t>
  </si>
  <si>
    <t>Funding for rebuilding of new and existing units</t>
  </si>
  <si>
    <t>reconstruction of the storm damaged houses</t>
  </si>
  <si>
    <t>DIRECTORATE</t>
  </si>
  <si>
    <t>COST CENTRE DESCRIPTION</t>
  </si>
  <si>
    <t>PROJECT DESCRIPTION</t>
  </si>
  <si>
    <t>COMMENTS</t>
  </si>
  <si>
    <t>COST</t>
  </si>
  <si>
    <t>BUDGET</t>
  </si>
  <si>
    <t>CENTRE</t>
  </si>
  <si>
    <t>ADJUSTMENTS</t>
  </si>
  <si>
    <t>APPROVED</t>
  </si>
  <si>
    <t>Executive Support Services</t>
  </si>
  <si>
    <t>Development Co-Operation</t>
  </si>
  <si>
    <t>Office of the Director of Engineering Services</t>
  </si>
  <si>
    <t>Directorate of Development Planning</t>
  </si>
  <si>
    <t>Local Economic Development</t>
  </si>
  <si>
    <t>Zoo</t>
  </si>
  <si>
    <t>Supply Chain Management</t>
  </si>
  <si>
    <t>Disaster Management</t>
  </si>
  <si>
    <t>Roll Overs from 2009/10</t>
  </si>
  <si>
    <t>2011/2012</t>
  </si>
  <si>
    <t>Fire and Rescue Services</t>
  </si>
  <si>
    <t>Risk &amp; Vulnerability Assessment c/o</t>
  </si>
  <si>
    <t>Water, Sanitation and Scientific services</t>
  </si>
  <si>
    <t>Water Services Operating &amp; Transfer Subsidy</t>
  </si>
  <si>
    <t>Water Services Capacity Building Business Plan</t>
  </si>
  <si>
    <t>East Bank WWTW</t>
  </si>
  <si>
    <t>Dimbaza WWTW</t>
  </si>
  <si>
    <t>Water Connservation &amp; Demand Management</t>
  </si>
  <si>
    <t>Budget Office</t>
  </si>
  <si>
    <t>Budget Reforms</t>
  </si>
  <si>
    <t>Housing Projects</t>
  </si>
  <si>
    <t>Second Creek (Turn key)-P5</t>
  </si>
  <si>
    <t>Potsdam Unit P,Stage 2-P5</t>
  </si>
  <si>
    <t xml:space="preserve">Airport / Phase 2A Construction New units-P5 </t>
  </si>
  <si>
    <t>Storm damaged reconstruction project 988 Top structures and Rural sanitation (Emergency housing)</t>
  </si>
  <si>
    <t>Masibambane-P5</t>
  </si>
  <si>
    <t>Masibulele-P5</t>
  </si>
  <si>
    <t>Velwano-P5</t>
  </si>
  <si>
    <t>Chris Hani Park Phase 3-P5</t>
  </si>
  <si>
    <t>Ilinge-P5</t>
  </si>
  <si>
    <t>Gwentshe Village-P5</t>
  </si>
  <si>
    <t>Fynbos Informal 1-P5</t>
  </si>
  <si>
    <t>Fynbos Informal 2-P5</t>
  </si>
  <si>
    <t>Ndacama-P5</t>
  </si>
  <si>
    <t>Ilitha wooden Houses-P5</t>
  </si>
  <si>
    <t>Mathemba Vuso-P5</t>
  </si>
  <si>
    <t>Deluxolo Village-P5</t>
  </si>
  <si>
    <t>Francis Mei</t>
  </si>
  <si>
    <t>Mahlangu Village-P5</t>
  </si>
  <si>
    <t>Sisulu Village-P5</t>
  </si>
  <si>
    <t>Winnie Mandela -P5</t>
  </si>
  <si>
    <t>Reeston Phase 3 Stage 2-P4</t>
  </si>
  <si>
    <t>Reeston Phase 3 Stage 2-P5</t>
  </si>
  <si>
    <t>DVRI Pilot Project, 323 units (Mekeni,Competition site ,Haven hills) -P5</t>
  </si>
  <si>
    <t>Braelyn Ext 10 North -P2</t>
  </si>
  <si>
    <t>C Section (690)-P2</t>
  </si>
  <si>
    <t>Pilot C Section Triangle -P2</t>
  </si>
  <si>
    <t>D Hostel-P2</t>
  </si>
  <si>
    <t>Duncan Village Proper (746)-P2</t>
  </si>
  <si>
    <t>LU Housing Nom.School-P1</t>
  </si>
  <si>
    <t>LU Housing Nom.School-P2</t>
  </si>
  <si>
    <t>Lu Housing II-P1</t>
  </si>
  <si>
    <t>Lu Housing II-P2</t>
  </si>
  <si>
    <t>N2 Road Reserve 1-P1</t>
  </si>
  <si>
    <t>N2 Road Reserve 1-P2</t>
  </si>
  <si>
    <t>Kei Road -Dawn-P1</t>
  </si>
  <si>
    <t>Kei Road -Dawn-P2</t>
  </si>
  <si>
    <t>Mdantsane Access/Buffalo-P5</t>
  </si>
  <si>
    <t>Reeston Phase 3 Stage 3-P1</t>
  </si>
  <si>
    <t>Reeston Phase 3 Stage 3-P4</t>
  </si>
  <si>
    <t>Amalinda (Co-op)</t>
  </si>
  <si>
    <t>Amalinda (CNIP Projects)</t>
  </si>
  <si>
    <t>International Partnership</t>
  </si>
  <si>
    <t xml:space="preserve">African Partnership </t>
  </si>
  <si>
    <t>Communications</t>
  </si>
  <si>
    <t xml:space="preserve">Implementation of the Communication Strategy </t>
  </si>
  <si>
    <t xml:space="preserve">IGR </t>
  </si>
  <si>
    <t>GIS</t>
  </si>
  <si>
    <t>GIS on the internet</t>
  </si>
  <si>
    <t>Public Participation</t>
  </si>
  <si>
    <t xml:space="preserve">PP Strategy Annual Plan </t>
  </si>
  <si>
    <t>Special Programmes</t>
  </si>
  <si>
    <t>Economic Empowerment for targeted groups (R100,000)</t>
  </si>
  <si>
    <t>Knowledge Management</t>
  </si>
  <si>
    <t>Capacity building</t>
  </si>
  <si>
    <t>Debtors Management Office</t>
  </si>
  <si>
    <t>Data cleanup Project</t>
  </si>
  <si>
    <t>Analysis of the Billing Debt book</t>
  </si>
  <si>
    <t>GIS Unit</t>
  </si>
  <si>
    <t>Property data alignment and clean up</t>
  </si>
  <si>
    <t>Asset and Risk</t>
  </si>
  <si>
    <t>Accounting Reforms</t>
  </si>
  <si>
    <t xml:space="preserve">SCM turnaround Plan </t>
  </si>
  <si>
    <t>SCM Intenda Project</t>
  </si>
  <si>
    <t>H.R. Administration</t>
  </si>
  <si>
    <t>Development of BCM Metropolitan Municipality organogram(UNDER MM'S budget)</t>
  </si>
  <si>
    <t>Implementation of the EE Plan</t>
  </si>
  <si>
    <t>Employee wellness programme</t>
  </si>
  <si>
    <t>Administration &amp; Council Support Services</t>
  </si>
  <si>
    <t xml:space="preserve">Review BY-Law in Standing Rules of Order </t>
  </si>
  <si>
    <t>Policy on Closure of Council meetings</t>
  </si>
  <si>
    <t>Transportation</t>
  </si>
  <si>
    <t>BCM ITP review</t>
  </si>
  <si>
    <t>Spatial Planning</t>
  </si>
  <si>
    <t>Township Establishment Programme</t>
  </si>
  <si>
    <t>SMME Development</t>
  </si>
  <si>
    <t>Business Management Training Program</t>
  </si>
  <si>
    <t>Emerging contractor Training Program</t>
  </si>
  <si>
    <t>Corporate governance Training Program</t>
  </si>
  <si>
    <t>Customer Training Program</t>
  </si>
  <si>
    <t>Tender Advise Training Program</t>
  </si>
  <si>
    <t>SMME development</t>
  </si>
  <si>
    <t>Participation at International Trade Shows e.g Indaba, World Travel Market  and ITB</t>
  </si>
  <si>
    <t>Printing of marketing material for tourism SMME’s</t>
  </si>
  <si>
    <t>Participation at Domestic Trade Shows e.g Kyalami Outdoor show in Johannesburg, Cape Town Getaway Show and Rand Easter Show</t>
  </si>
  <si>
    <t>Management of business support centre’s e.g. Mdantsane One Stop Shop and Duncan Village Business Hives</t>
  </si>
  <si>
    <t>Cooperatives Support</t>
  </si>
  <si>
    <t>Tourism Development</t>
  </si>
  <si>
    <t>Health and Hygiene Training Program for the accommodation sector</t>
  </si>
  <si>
    <t xml:space="preserve">Summer Season Program </t>
  </si>
  <si>
    <t>Tourism Month Celebration</t>
  </si>
  <si>
    <t>Tourism Service Excellence Awards</t>
  </si>
  <si>
    <t>Tourism SMME Support Programme</t>
  </si>
  <si>
    <t>Agricultural Development</t>
  </si>
  <si>
    <t>Agriculture training and capacity building program</t>
  </si>
  <si>
    <t>Hydroponics Rollout Program</t>
  </si>
  <si>
    <t>Farmer Support  Services</t>
  </si>
  <si>
    <t>Trade and investment</t>
  </si>
  <si>
    <t xml:space="preserve"> Participation at local and International Investment and Trade Shows</t>
  </si>
  <si>
    <t>Promotion key sector investment programme</t>
  </si>
  <si>
    <t>Export Support Programme</t>
  </si>
  <si>
    <t xml:space="preserve">Review of Agricultural Strategy </t>
  </si>
  <si>
    <t>Law enforcement</t>
  </si>
  <si>
    <t>Crime Prevention Strategy</t>
  </si>
  <si>
    <t>Traffic Services</t>
  </si>
  <si>
    <t>Traffic Safety Plan</t>
  </si>
  <si>
    <t>Health Services</t>
  </si>
  <si>
    <t>Development &amp; Implementation  of an Air Quality Management Plan</t>
  </si>
  <si>
    <t>Develop &amp; Implement  Municipal Health Services Delivery Plan</t>
  </si>
  <si>
    <t>Environmental Management</t>
  </si>
  <si>
    <t>Eradication of Alien Vegetation</t>
  </si>
  <si>
    <t>BCM Climate Change Strategy</t>
  </si>
  <si>
    <t>Environmental Education Strategy</t>
  </si>
  <si>
    <t>Integrated Environmental Management Plan &amp; Integrated Coastal Zone Management Plan</t>
  </si>
  <si>
    <t>Cadastral Clean up and Maintenance</t>
  </si>
  <si>
    <t>Customer satisfaction survey</t>
  </si>
  <si>
    <t xml:space="preserve">Logo South Projects Management and coordination </t>
  </si>
  <si>
    <t>Ducatts - Sewerage</t>
  </si>
  <si>
    <t>Billing Debt Book c/o</t>
  </si>
  <si>
    <t>Billing Data Clean Up c/o</t>
  </si>
  <si>
    <t>Grap Implementation Project</t>
  </si>
  <si>
    <t>Rates and Valuations Office</t>
  </si>
  <si>
    <t>General valuations</t>
  </si>
  <si>
    <t>Supplementary Valuations</t>
  </si>
  <si>
    <t>Maintain Ablution Blocks in Informal Areas (EPWP)</t>
  </si>
  <si>
    <t xml:space="preserve">Tourism Business Support </t>
  </si>
  <si>
    <t xml:space="preserve">Heritage and Tourism Route </t>
  </si>
  <si>
    <t xml:space="preserve">Economic Planning </t>
  </si>
  <si>
    <t xml:space="preserve">Urban Agriculture </t>
  </si>
  <si>
    <t xml:space="preserve">Cooperative Support Fund </t>
  </si>
  <si>
    <t xml:space="preserve">Informal Traders Development Programme </t>
  </si>
  <si>
    <t xml:space="preserve">Trade and Investment </t>
  </si>
  <si>
    <t>Transport Planning</t>
  </si>
  <si>
    <t xml:space="preserve">SDF Review &amp; Implementation </t>
  </si>
  <si>
    <t>Transport planning</t>
  </si>
  <si>
    <t xml:space="preserve">Transport policy and by-law </t>
  </si>
  <si>
    <t>Disaster Management Structures</t>
  </si>
  <si>
    <t>Intergrated Waste Management Plan of Buffalo City</t>
  </si>
  <si>
    <t>Section 78 Studies for the Zoo, Aquarium</t>
  </si>
  <si>
    <t>Mdantsane Zone 18 CC Phase 2-P4</t>
  </si>
  <si>
    <t>Manyano &amp; Thembelihle Phase 2-P4</t>
  </si>
  <si>
    <t>Second Creek (Turn key )-P4</t>
  </si>
  <si>
    <t>Potsdam unit ,Stage 2 - P4</t>
  </si>
  <si>
    <t>Airport / Phase 2A Construction of new units-P4</t>
  </si>
  <si>
    <t>Masibambane-P4</t>
  </si>
  <si>
    <t>Masibulele-P4</t>
  </si>
  <si>
    <t>Velwano-P4</t>
  </si>
  <si>
    <t>Chris Hani Park Phase 3-P4</t>
  </si>
  <si>
    <t>Ilinge-P4</t>
  </si>
  <si>
    <t>Gwentshe Village-P4</t>
  </si>
  <si>
    <t>Westbank Restitution-P1</t>
  </si>
  <si>
    <t>Westbank Restitution-P2</t>
  </si>
  <si>
    <t>Fynbos Informal 1-P2</t>
  </si>
  <si>
    <t>Fynbos Informal 1-P4</t>
  </si>
  <si>
    <t>Fynbos Informal 2-P2</t>
  </si>
  <si>
    <t>Fynbos Informal 2-P4</t>
  </si>
  <si>
    <t>Ndacama-P2</t>
  </si>
  <si>
    <t>Ndacama-P4</t>
  </si>
  <si>
    <t>Mathemba Vuso-P4</t>
  </si>
  <si>
    <t>Deluxolo Village-P4</t>
  </si>
  <si>
    <t>Francis Mei-P4</t>
  </si>
  <si>
    <t>Mahlangu Village-P4</t>
  </si>
  <si>
    <t>Sisulu Village-P4</t>
  </si>
  <si>
    <t>Winnie Mandela-P4</t>
  </si>
  <si>
    <t>Dacawa</t>
  </si>
  <si>
    <t>Sunny South-P4</t>
  </si>
  <si>
    <t xml:space="preserve">Intlanzi eKoloni (DEDEA Funds) </t>
  </si>
  <si>
    <t>1. BCMET c/o</t>
  </si>
  <si>
    <t>Transport Planning and Operations Admin</t>
  </si>
  <si>
    <t>Transport planning c/o</t>
  </si>
  <si>
    <t>Housing Department</t>
  </si>
  <si>
    <t>City Planning</t>
  </si>
  <si>
    <t>Overview of Internal Controls - SCM</t>
  </si>
  <si>
    <t>Informal Settlement Study &amp; Implementation Programme c/o</t>
  </si>
  <si>
    <t>Mdantsane LSDF c/o</t>
  </si>
  <si>
    <t>Planning - Needscamp c/o</t>
  </si>
  <si>
    <t>Settlement upgrading of Yellowwood c/o</t>
  </si>
  <si>
    <t>Municipal Manager and Support Services</t>
  </si>
  <si>
    <t>Mdantsane Urban Renewal Unit</t>
  </si>
  <si>
    <t>DVRI</t>
  </si>
  <si>
    <t>Office of the Director of Finance</t>
  </si>
  <si>
    <t>Muncipal Manager and Support Services (Elections)</t>
  </si>
  <si>
    <t>Local  Government Elections Financial Assistance</t>
  </si>
  <si>
    <t>Mdantsane ICT Centre  c/o</t>
  </si>
  <si>
    <t>DV Stakeholder Mobilisation  c/o</t>
  </si>
  <si>
    <t>DVRI Business Plan</t>
  </si>
  <si>
    <t>DV Quality of Life Survey  c/o</t>
  </si>
  <si>
    <t>Internal Control</t>
  </si>
  <si>
    <t>Mdantsane Infill Areas - Phase III</t>
  </si>
  <si>
    <t>Mdantsane Skills Audit c/o</t>
  </si>
  <si>
    <t>Internments</t>
  </si>
  <si>
    <t>Clearing of Cemetries</t>
  </si>
  <si>
    <t>ICT Centre  c/o</t>
  </si>
  <si>
    <t>Street Naming Phase 1  c/o</t>
  </si>
  <si>
    <t>Hydro-ponics - MDT</t>
  </si>
  <si>
    <t>LIFE - Livelihoods and Innovation Fund Enhancement</t>
  </si>
  <si>
    <t>Mdantsane Moss</t>
  </si>
  <si>
    <t>Management Co-Ordination</t>
  </si>
  <si>
    <t>Reeston Phase 3 - Stage 2 - P4 - Sales Admin &amp; Conveyancers</t>
  </si>
  <si>
    <t>Reeston Phase 3 - Stage 2 - 1000 units:  P1</t>
  </si>
  <si>
    <t>1440 Families Relocation From Duncan VIllage to Reeston</t>
  </si>
  <si>
    <t>Accreditation:  Buffalo City Municipality:  Housing</t>
  </si>
  <si>
    <t>Mdantsane Zone 18 CC - Phase 2 - Stage 1: P1</t>
  </si>
  <si>
    <t>Potsdam Unit P: 500 Units - P5 Top Structure  c/o</t>
  </si>
  <si>
    <t>Potsdam Unit P: 500 Units - P4  c/o</t>
  </si>
  <si>
    <t>Reeston Phase 3: Stage 1: 800 Units:Conveyancing: P4  c/o</t>
  </si>
  <si>
    <t>Z Soga 171 Units: P4  c/o</t>
  </si>
  <si>
    <t>Z Soga 171 Units: P5  c/o</t>
  </si>
  <si>
    <t>Mdantsane Zone 18 CC - Phase 2 - Stage 1 - P1  c/o</t>
  </si>
  <si>
    <t>Manyano &amp; Tembeilihle - P1  c/o</t>
  </si>
  <si>
    <t>Airport Phase 2A - 614 Units - P4  c/o</t>
  </si>
  <si>
    <t>Reeston Phase 1 &amp; 2 Stage 1B:   P4 - Conveyancers  c/o</t>
  </si>
  <si>
    <t>Reeston Phase 1&amp;2 stage 1B: 1000 Units: P5 (606 units)  c/o</t>
  </si>
  <si>
    <t>1440 Families Relocation From Duncan VIllage to Reeston  c/o</t>
  </si>
  <si>
    <t>Haven HillsSouth Pilot Project: P4  c/o</t>
  </si>
  <si>
    <t>TyuTyu Phase 1 : 300 units : P5 : Top Structure  c/o</t>
  </si>
  <si>
    <t>TyuTyu Phase 2 : 373 units : P4 :Conv &amp; Sales Admin  c/o</t>
  </si>
  <si>
    <t>TyuTyu Phase 2 : 373 units : P5 : Top Structure  c/o</t>
  </si>
  <si>
    <t>Ilitha South : 439 units : P5 : Top Structure  c/o</t>
  </si>
  <si>
    <t>Special Programmes Focal Areas Administrator Project</t>
  </si>
  <si>
    <t xml:space="preserve"> BCM Speical Programmes Focal Areas Strategies Implementaion</t>
  </si>
  <si>
    <t>Leiden reimbursement</t>
  </si>
  <si>
    <t>Communication Solid Waste</t>
  </si>
  <si>
    <t>Data Collection/River Clean-Up</t>
  </si>
  <si>
    <t>Co-Ordination Leiden Projects</t>
  </si>
  <si>
    <t>HIV/AIDS Projects Leiden</t>
  </si>
  <si>
    <t>Communication Sanitation</t>
  </si>
  <si>
    <t>BCM Special Programme Focal Areas</t>
  </si>
  <si>
    <t>Leiden Flood Plain Project</t>
  </si>
  <si>
    <t>Land Surveying</t>
  </si>
  <si>
    <t>Duncan Village Settlement Planning</t>
  </si>
  <si>
    <t>Yellowwoods/ Kei Roads Subdivision c/o</t>
  </si>
  <si>
    <t>GAVLE Projects 2008-2009</t>
  </si>
  <si>
    <t>Organisational Development</t>
  </si>
  <si>
    <t>Councillors</t>
  </si>
  <si>
    <t>Training and Development</t>
  </si>
  <si>
    <t>Councillor Training</t>
  </si>
  <si>
    <t>Planning - Potsdam Unit V</t>
  </si>
  <si>
    <t>Map Preparation</t>
  </si>
  <si>
    <t>E.L. Regional Waste Disposal Sites &amp; Transfer Station</t>
  </si>
  <si>
    <t>Metro Status Impact Analysis</t>
  </si>
  <si>
    <t>LOGO - Public Consultation process</t>
  </si>
  <si>
    <t>Upgrading of batch receipting system to avoid erroneous disconnections due to delayed updates of cash to debtors accounts.</t>
  </si>
  <si>
    <t>Savings - Excess budget over contract amount</t>
  </si>
  <si>
    <t>The funds will be utilised for the payment of 52 caretakers.</t>
  </si>
  <si>
    <t>Funding Required for General Valuations</t>
  </si>
  <si>
    <t xml:space="preserve"> Payment for Interns’ remuneration</t>
  </si>
  <si>
    <t>SCM Internal Controls and development of  SCM Process Procedure and flowchart  Manuals.</t>
  </si>
  <si>
    <t>Funding for training</t>
  </si>
  <si>
    <t>Security CCTV Beach Front</t>
  </si>
  <si>
    <t>New project</t>
  </si>
  <si>
    <t xml:space="preserve">Roll Over from 2010/2011 Conditional Grant Approved by National Treasury  on 13 Feb </t>
  </si>
  <si>
    <t>6. Department of Water Affairs and Forestry - DoRA c/o</t>
  </si>
  <si>
    <t>7. Department of Water Affairs and Forestry- Provincial</t>
  </si>
  <si>
    <t>8. DLGTA c/o</t>
  </si>
  <si>
    <t>9. European Commission c/o</t>
  </si>
  <si>
    <t>10. Finance Management Grant</t>
  </si>
  <si>
    <t>11. Finance Management Grant c/o</t>
  </si>
  <si>
    <t>12. Galve c/o</t>
  </si>
  <si>
    <t>13. Glasgow Partnership</t>
  </si>
  <si>
    <t xml:space="preserve">14. Human Settlements Development Grant (HSDG) </t>
  </si>
  <si>
    <t>15. Dept of Human Settlements  c/o</t>
  </si>
  <si>
    <t xml:space="preserve">16. Leiden Platform </t>
  </si>
  <si>
    <t>17. Leiden Platform c/o</t>
  </si>
  <si>
    <t>18. LGH (Local Government Housing) c/o</t>
  </si>
  <si>
    <t xml:space="preserve">19. Own Funds </t>
  </si>
  <si>
    <t>20. Own Funds c/o</t>
  </si>
  <si>
    <t>21. Urban Settlement Development Grant (USDG)</t>
  </si>
  <si>
    <t>22. SALAIDA c/o</t>
  </si>
  <si>
    <t>23. SETA c/o</t>
  </si>
  <si>
    <t>24. Trust Funds c/o</t>
  </si>
  <si>
    <t>Declared Savings to be utilised to address under Billing as raised in the AG Report</t>
  </si>
  <si>
    <t>Additional Funding to be utilised to address under Billing(asp AG Report)</t>
  </si>
  <si>
    <t>"ANNEXURE C"</t>
  </si>
</sst>
</file>

<file path=xl/styles.xml><?xml version="1.0" encoding="utf-8"?>
<styleSheet xmlns="http://schemas.openxmlformats.org/spreadsheetml/2006/main">
  <numFmts count="1">
    <numFmt numFmtId="164" formatCode="###0"/>
  </numFmts>
  <fonts count="15">
    <font>
      <sz val="8"/>
      <name val="MS Sans Serif"/>
    </font>
    <font>
      <sz val="9"/>
      <name val="Arial"/>
      <family val="2"/>
    </font>
    <font>
      <b/>
      <sz val="9"/>
      <name val="Arial"/>
      <family val="2"/>
    </font>
    <font>
      <b/>
      <u/>
      <sz val="9"/>
      <name val="Arial"/>
      <family val="2"/>
    </font>
    <font>
      <sz val="8"/>
      <name val="MS Sans Serif"/>
      <family val="2"/>
    </font>
    <font>
      <b/>
      <sz val="9"/>
      <color indexed="9"/>
      <name val="Arial"/>
      <family val="2"/>
    </font>
    <font>
      <sz val="8"/>
      <name val="MS Sans Serif"/>
      <family val="2"/>
    </font>
    <font>
      <sz val="11"/>
      <name val="Arial"/>
      <family val="2"/>
    </font>
    <font>
      <b/>
      <u/>
      <sz val="11"/>
      <color indexed="9"/>
      <name val="Arial"/>
      <family val="2"/>
    </font>
    <font>
      <b/>
      <u/>
      <sz val="11"/>
      <name val="Arial"/>
      <family val="2"/>
    </font>
    <font>
      <b/>
      <sz val="11"/>
      <color indexed="9"/>
      <name val="Arial"/>
      <family val="2"/>
    </font>
    <font>
      <b/>
      <sz val="11"/>
      <name val="Arial"/>
      <family val="2"/>
    </font>
    <font>
      <sz val="11"/>
      <color indexed="8"/>
      <name val="Arial"/>
      <family val="2"/>
    </font>
    <font>
      <sz val="11"/>
      <color indexed="10"/>
      <name val="Arial"/>
      <family val="2"/>
    </font>
    <font>
      <b/>
      <sz val="11"/>
      <color indexed="8"/>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02">
    <xf numFmtId="0" fontId="0" fillId="0" borderId="0" xfId="0"/>
    <xf numFmtId="37" fontId="5" fillId="2" borderId="5" xfId="0" quotePrefix="1" applyNumberFormat="1" applyFont="1" applyFill="1" applyBorder="1" applyAlignment="1">
      <alignment horizontal="center"/>
    </xf>
    <xf numFmtId="37" fontId="2" fillId="0" borderId="0" xfId="0" applyNumberFormat="1" applyFont="1"/>
    <xf numFmtId="37" fontId="5" fillId="2" borderId="1" xfId="0" applyNumberFormat="1" applyFont="1" applyFill="1" applyBorder="1" applyAlignment="1">
      <alignment horizontal="center"/>
    </xf>
    <xf numFmtId="37" fontId="5" fillId="2" borderId="2" xfId="0" applyNumberFormat="1" applyFont="1" applyFill="1" applyBorder="1" applyAlignment="1">
      <alignment horizontal="center"/>
    </xf>
    <xf numFmtId="37" fontId="3" fillId="0" borderId="1" xfId="0" applyNumberFormat="1" applyFont="1" applyFill="1" applyBorder="1" applyAlignment="1">
      <alignment horizontal="left" vertical="center"/>
    </xf>
    <xf numFmtId="37" fontId="5" fillId="0" borderId="1" xfId="0" applyNumberFormat="1" applyFont="1" applyFill="1" applyBorder="1" applyAlignment="1">
      <alignment horizontal="center"/>
    </xf>
    <xf numFmtId="37" fontId="1" fillId="0" borderId="1" xfId="0" applyNumberFormat="1" applyFont="1" applyBorder="1"/>
    <xf numFmtId="37" fontId="2" fillId="0" borderId="0" xfId="0" applyNumberFormat="1" applyFont="1" applyFill="1"/>
    <xf numFmtId="37" fontId="1" fillId="0" borderId="1" xfId="0" applyNumberFormat="1" applyFont="1" applyFill="1" applyBorder="1"/>
    <xf numFmtId="37" fontId="2" fillId="0" borderId="6" xfId="0" applyNumberFormat="1" applyFont="1" applyFill="1" applyBorder="1"/>
    <xf numFmtId="37" fontId="3" fillId="0" borderId="1" xfId="0" applyNumberFormat="1" applyFont="1" applyFill="1" applyBorder="1"/>
    <xf numFmtId="37" fontId="2" fillId="0" borderId="1" xfId="0" applyNumberFormat="1" applyFont="1" applyFill="1" applyBorder="1"/>
    <xf numFmtId="37" fontId="2" fillId="0" borderId="6" xfId="0" applyNumberFormat="1" applyFont="1" applyBorder="1"/>
    <xf numFmtId="37" fontId="1" fillId="0" borderId="0" xfId="0" applyNumberFormat="1" applyFont="1"/>
    <xf numFmtId="0" fontId="1" fillId="0" borderId="5" xfId="12" applyNumberFormat="1" applyFont="1" applyFill="1" applyBorder="1" applyProtection="1">
      <protection locked="0"/>
    </xf>
    <xf numFmtId="0" fontId="1" fillId="0" borderId="1" xfId="12" applyNumberFormat="1" applyFont="1" applyFill="1" applyBorder="1" applyProtection="1">
      <protection locked="0"/>
    </xf>
    <xf numFmtId="37" fontId="2" fillId="0" borderId="2" xfId="0" applyNumberFormat="1" applyFont="1" applyBorder="1"/>
    <xf numFmtId="3" fontId="2" fillId="0" borderId="6" xfId="0" applyNumberFormat="1" applyFont="1" applyBorder="1"/>
    <xf numFmtId="37" fontId="5" fillId="2" borderId="5" xfId="0" applyNumberFormat="1" applyFont="1" applyFill="1" applyBorder="1" applyAlignment="1">
      <alignment horizontal="center" vertical="center"/>
    </xf>
    <xf numFmtId="37" fontId="5" fillId="2" borderId="1" xfId="0" applyNumberFormat="1" applyFont="1" applyFill="1" applyBorder="1" applyAlignment="1">
      <alignment horizontal="center" vertical="center"/>
    </xf>
    <xf numFmtId="37" fontId="5" fillId="2" borderId="2" xfId="0" applyNumberFormat="1" applyFont="1" applyFill="1" applyBorder="1" applyAlignment="1">
      <alignment horizontal="center" vertical="center"/>
    </xf>
    <xf numFmtId="0" fontId="7" fillId="2" borderId="0" xfId="0" applyNumberFormat="1" applyFont="1" applyFill="1" applyAlignment="1" applyProtection="1">
      <alignment vertical="center" wrapText="1"/>
      <protection locked="0"/>
    </xf>
    <xf numFmtId="0" fontId="7" fillId="2" borderId="0" xfId="0" applyNumberFormat="1" applyFont="1" applyFill="1" applyAlignment="1" applyProtection="1">
      <alignment horizontal="center" vertical="center" wrapText="1"/>
      <protection locked="0"/>
    </xf>
    <xf numFmtId="3" fontId="7" fillId="2" borderId="0" xfId="0" applyNumberFormat="1" applyFont="1" applyFill="1" applyAlignment="1" applyProtection="1">
      <alignment vertical="center" wrapText="1"/>
      <protection locked="0"/>
    </xf>
    <xf numFmtId="3" fontId="7" fillId="2" borderId="0" xfId="0" applyNumberFormat="1" applyFont="1" applyFill="1" applyBorder="1" applyAlignment="1" applyProtection="1">
      <alignment vertical="center" wrapText="1"/>
      <protection locked="0"/>
    </xf>
    <xf numFmtId="0" fontId="7" fillId="0"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2" borderId="0" xfId="0" applyFont="1" applyFill="1" applyAlignment="1">
      <alignment horizontal="right" vertical="center" wrapText="1"/>
    </xf>
    <xf numFmtId="3" fontId="8" fillId="2" borderId="0" xfId="0" applyNumberFormat="1" applyFont="1" applyFill="1" applyBorder="1" applyAlignment="1">
      <alignment horizontal="right" vertical="center" wrapText="1"/>
    </xf>
    <xf numFmtId="0" fontId="7" fillId="0" borderId="0" xfId="0" applyFont="1" applyFill="1" applyAlignment="1">
      <alignment vertical="center" wrapText="1"/>
    </xf>
    <xf numFmtId="0" fontId="8" fillId="2" borderId="7" xfId="0" applyNumberFormat="1" applyFont="1" applyFill="1" applyBorder="1" applyAlignment="1" applyProtection="1">
      <alignment horizontal="center" vertical="center" wrapText="1"/>
      <protection locked="0"/>
    </xf>
    <xf numFmtId="0" fontId="8" fillId="2" borderId="0" xfId="0" applyNumberFormat="1" applyFont="1" applyFill="1" applyBorder="1" applyAlignment="1" applyProtection="1">
      <alignment horizontal="center" vertical="center" wrapText="1"/>
      <protection locked="0"/>
    </xf>
    <xf numFmtId="0" fontId="9" fillId="0" borderId="0" xfId="0" applyFont="1" applyFill="1" applyAlignment="1">
      <alignment vertical="center" wrapText="1"/>
    </xf>
    <xf numFmtId="0" fontId="8" fillId="2" borderId="7" xfId="0" applyNumberFormat="1" applyFont="1" applyFill="1" applyBorder="1" applyAlignment="1" applyProtection="1">
      <alignment horizontal="right" vertical="center" wrapText="1"/>
      <protection locked="0"/>
    </xf>
    <xf numFmtId="0" fontId="8" fillId="2" borderId="0" xfId="0" applyNumberFormat="1" applyFont="1" applyFill="1" applyBorder="1" applyAlignment="1" applyProtection="1">
      <alignment horizontal="right" vertical="center" wrapText="1"/>
      <protection locked="0"/>
    </xf>
    <xf numFmtId="3" fontId="8" fillId="2" borderId="0" xfId="0" applyNumberFormat="1" applyFont="1" applyFill="1" applyBorder="1" applyAlignment="1" applyProtection="1">
      <alignment horizontal="right" vertical="center" wrapText="1"/>
      <protection locked="0"/>
    </xf>
    <xf numFmtId="0" fontId="8" fillId="2" borderId="4" xfId="0" applyNumberFormat="1" applyFont="1" applyFill="1" applyBorder="1" applyAlignment="1" applyProtection="1">
      <alignment horizontal="right" vertical="center" wrapText="1"/>
      <protection locked="0"/>
    </xf>
    <xf numFmtId="0" fontId="9" fillId="2" borderId="0" xfId="0" applyFont="1" applyFill="1" applyAlignment="1">
      <alignment vertical="center" wrapText="1"/>
    </xf>
    <xf numFmtId="0" fontId="10" fillId="2" borderId="1" xfId="12"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3" fontId="10" fillId="2" borderId="1"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NumberFormat="1" applyFont="1" applyFill="1" applyBorder="1" applyAlignment="1" applyProtection="1">
      <alignment vertical="center" wrapText="1"/>
      <protection locked="0"/>
    </xf>
    <xf numFmtId="0" fontId="9" fillId="0" borderId="1" xfId="0" applyNumberFormat="1" applyFont="1" applyFill="1" applyBorder="1" applyAlignment="1" applyProtection="1">
      <alignment horizontal="center" vertical="center" wrapText="1"/>
      <protection locked="0"/>
    </xf>
    <xf numFmtId="3" fontId="9" fillId="0" borderId="1" xfId="0" applyNumberFormat="1" applyFont="1" applyFill="1" applyBorder="1" applyAlignment="1">
      <alignment horizontal="right"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vertical="center" wrapText="1"/>
    </xf>
    <xf numFmtId="0" fontId="7" fillId="0" borderId="1" xfId="0" applyNumberFormat="1" applyFont="1" applyFill="1" applyBorder="1" applyAlignment="1" applyProtection="1">
      <alignment vertical="center" wrapText="1"/>
      <protection locked="0"/>
    </xf>
    <xf numFmtId="164"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3" fontId="7" fillId="0" borderId="1" xfId="0" applyNumberFormat="1" applyFont="1" applyFill="1" applyBorder="1" applyAlignment="1" applyProtection="1">
      <alignment vertical="center" wrapText="1"/>
      <protection locked="0"/>
    </xf>
    <xf numFmtId="3" fontId="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3" fontId="7" fillId="0" borderId="1" xfId="0" applyNumberFormat="1" applyFont="1" applyFill="1" applyBorder="1" applyAlignment="1">
      <alignment vertical="center" wrapText="1"/>
    </xf>
    <xf numFmtId="3" fontId="11" fillId="0" borderId="3" xfId="0" applyNumberFormat="1" applyFont="1" applyFill="1" applyBorder="1" applyAlignment="1">
      <alignment horizontal="right" vertical="center" wrapText="1"/>
    </xf>
    <xf numFmtId="37" fontId="11" fillId="0" borderId="3" xfId="0" applyNumberFormat="1" applyFont="1" applyFill="1" applyBorder="1" applyAlignment="1">
      <alignment horizontal="right" vertical="center" wrapText="1"/>
    </xf>
    <xf numFmtId="37" fontId="11"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vertical="center" wrapText="1"/>
    </xf>
    <xf numFmtId="0" fontId="7" fillId="0" borderId="1" xfId="0" quotePrefix="1" applyFont="1" applyFill="1" applyBorder="1" applyAlignment="1">
      <alignment vertical="center" wrapText="1"/>
    </xf>
    <xf numFmtId="3" fontId="11" fillId="0" borderId="3" xfId="0" applyNumberFormat="1" applyFont="1" applyFill="1" applyBorder="1" applyAlignment="1" applyProtection="1">
      <alignment vertical="center" wrapText="1"/>
      <protection locked="0"/>
    </xf>
    <xf numFmtId="3" fontId="11" fillId="0" borderId="1" xfId="0" applyNumberFormat="1" applyFont="1" applyFill="1" applyBorder="1" applyAlignment="1" applyProtection="1">
      <alignment vertical="center" wrapText="1"/>
      <protection locked="0"/>
    </xf>
    <xf numFmtId="0" fontId="9" fillId="0" borderId="7" xfId="0" applyNumberFormat="1" applyFont="1" applyFill="1" applyBorder="1" applyAlignment="1" applyProtection="1">
      <alignment horizontal="left" vertical="center" wrapText="1"/>
      <protection locked="0"/>
    </xf>
    <xf numFmtId="0" fontId="9" fillId="0" borderId="4" xfId="0" applyNumberFormat="1" applyFont="1" applyFill="1" applyBorder="1" applyAlignment="1" applyProtection="1">
      <alignment horizontal="left" vertical="center" wrapText="1"/>
      <protection locked="0"/>
    </xf>
    <xf numFmtId="0" fontId="7" fillId="3" borderId="1" xfId="0" applyNumberFormat="1" applyFont="1" applyFill="1" applyBorder="1" applyAlignment="1" applyProtection="1">
      <alignment vertical="center" wrapText="1"/>
      <protection locked="0"/>
    </xf>
    <xf numFmtId="164" fontId="7" fillId="3" borderId="1" xfId="0" applyNumberFormat="1" applyFont="1" applyFill="1" applyBorder="1" applyAlignment="1" applyProtection="1">
      <alignment horizontal="center" vertical="center" wrapText="1"/>
      <protection locked="0"/>
    </xf>
    <xf numFmtId="0" fontId="7" fillId="3" borderId="1" xfId="0" applyNumberFormat="1" applyFont="1" applyFill="1" applyBorder="1" applyAlignment="1" applyProtection="1">
      <alignment horizontal="left" vertical="center" wrapText="1"/>
      <protection locked="0"/>
    </xf>
    <xf numFmtId="3" fontId="7" fillId="3" borderId="1" xfId="0" applyNumberFormat="1" applyFont="1" applyFill="1" applyBorder="1" applyAlignment="1" applyProtection="1">
      <alignment vertical="center" wrapText="1"/>
      <protection locked="0"/>
    </xf>
    <xf numFmtId="0" fontId="7" fillId="3" borderId="1" xfId="0" applyFont="1" applyFill="1" applyBorder="1" applyAlignment="1">
      <alignment vertical="center" wrapText="1"/>
    </xf>
    <xf numFmtId="0" fontId="7" fillId="3" borderId="0" xfId="0" applyFont="1" applyFill="1" applyAlignment="1">
      <alignment vertical="center" wrapText="1"/>
    </xf>
    <xf numFmtId="3" fontId="7" fillId="3" borderId="1" xfId="0" applyNumberFormat="1" applyFont="1" applyFill="1" applyBorder="1" applyAlignment="1">
      <alignment vertical="center" wrapText="1"/>
    </xf>
    <xf numFmtId="17" fontId="7" fillId="0" borderId="1"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protection locked="0"/>
    </xf>
    <xf numFmtId="3" fontId="12" fillId="0" borderId="1" xfId="0" applyNumberFormat="1" applyFont="1" applyFill="1" applyBorder="1" applyAlignment="1" applyProtection="1">
      <alignment vertical="center" wrapText="1"/>
      <protection locked="0"/>
    </xf>
    <xf numFmtId="9" fontId="7" fillId="0" borderId="1" xfId="0" applyNumberFormat="1" applyFont="1" applyFill="1" applyBorder="1" applyAlignment="1">
      <alignment vertical="center" wrapText="1"/>
    </xf>
    <xf numFmtId="0" fontId="7" fillId="4" borderId="0" xfId="0" applyFont="1" applyFill="1" applyBorder="1" applyAlignment="1">
      <alignment vertical="center" wrapText="1"/>
    </xf>
    <xf numFmtId="0" fontId="13" fillId="4" borderId="0" xfId="0" applyFont="1" applyFill="1" applyBorder="1" applyAlignment="1">
      <alignment vertical="center" wrapText="1"/>
    </xf>
    <xf numFmtId="17" fontId="7" fillId="0" borderId="1" xfId="0" quotePrefix="1" applyNumberFormat="1" applyFont="1" applyFill="1" applyBorder="1" applyAlignment="1">
      <alignment vertical="center" wrapText="1"/>
    </xf>
    <xf numFmtId="3" fontId="14" fillId="0" borderId="3" xfId="0" applyNumberFormat="1" applyFont="1" applyFill="1" applyBorder="1" applyAlignment="1" applyProtection="1">
      <alignment vertical="center" wrapText="1"/>
      <protection locked="0"/>
    </xf>
    <xf numFmtId="0" fontId="7" fillId="5" borderId="1" xfId="0" applyFont="1" applyFill="1" applyBorder="1" applyAlignment="1">
      <alignment vertical="center" wrapText="1"/>
    </xf>
    <xf numFmtId="0" fontId="7" fillId="5" borderId="0" xfId="0" applyFont="1" applyFill="1" applyAlignment="1">
      <alignment vertical="center" wrapText="1"/>
    </xf>
    <xf numFmtId="3" fontId="7" fillId="0" borderId="1" xfId="0" applyNumberFormat="1" applyFont="1" applyBorder="1" applyAlignment="1">
      <alignment horizontal="right" vertical="center" wrapText="1"/>
    </xf>
    <xf numFmtId="3" fontId="7" fillId="3" borderId="1" xfId="0" applyNumberFormat="1" applyFont="1" applyFill="1" applyBorder="1" applyAlignment="1">
      <alignment horizontal="right" vertical="center" wrapText="1"/>
    </xf>
    <xf numFmtId="0" fontId="7" fillId="0" borderId="1" xfId="0" applyNumberFormat="1" applyFont="1" applyFill="1" applyBorder="1" applyAlignment="1" applyProtection="1">
      <alignment vertical="center"/>
      <protection locked="0"/>
    </xf>
    <xf numFmtId="3" fontId="11" fillId="0" borderId="3" xfId="0" applyNumberFormat="1" applyFont="1" applyFill="1" applyBorder="1" applyAlignment="1">
      <alignment vertical="center" wrapText="1"/>
    </xf>
    <xf numFmtId="0" fontId="7" fillId="0" borderId="2" xfId="0" applyNumberFormat="1" applyFont="1" applyFill="1" applyBorder="1" applyAlignment="1" applyProtection="1">
      <alignment vertical="center" wrapText="1"/>
      <protection locked="0"/>
    </xf>
    <xf numFmtId="0" fontId="7" fillId="0" borderId="2"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left" vertical="center" wrapText="1"/>
      <protection locked="0"/>
    </xf>
    <xf numFmtId="37" fontId="11" fillId="0" borderId="1" xfId="0" applyNumberFormat="1" applyFont="1" applyFill="1" applyBorder="1" applyAlignment="1" applyProtection="1">
      <alignment vertical="center" wrapText="1"/>
      <protection locked="0"/>
    </xf>
    <xf numFmtId="0" fontId="7" fillId="0" borderId="2" xfId="0" applyFont="1" applyFill="1" applyBorder="1" applyAlignment="1">
      <alignment vertical="center" wrapText="1"/>
    </xf>
    <xf numFmtId="0" fontId="7" fillId="0" borderId="0" xfId="0" applyNumberFormat="1" applyFont="1" applyAlignment="1" applyProtection="1">
      <alignment vertical="center" wrapText="1"/>
      <protection locked="0"/>
    </xf>
    <xf numFmtId="0" fontId="7" fillId="0" borderId="0" xfId="0" applyNumberFormat="1" applyFont="1" applyAlignment="1" applyProtection="1">
      <alignment horizontal="center" vertical="center" wrapText="1"/>
      <protection locked="0"/>
    </xf>
    <xf numFmtId="0" fontId="7" fillId="0" borderId="0" xfId="0" applyNumberFormat="1" applyFont="1" applyFill="1" applyAlignment="1" applyProtection="1">
      <alignment vertical="center" wrapText="1"/>
      <protection locked="0"/>
    </xf>
    <xf numFmtId="3" fontId="7" fillId="0" borderId="0" xfId="0" applyNumberFormat="1" applyFont="1" applyAlignment="1" applyProtection="1">
      <alignment vertical="center" wrapText="1"/>
      <protection locked="0"/>
    </xf>
    <xf numFmtId="3" fontId="7" fillId="0" borderId="0" xfId="0" applyNumberFormat="1" applyFont="1" applyFill="1" applyAlignment="1">
      <alignment vertical="center" wrapText="1"/>
    </xf>
    <xf numFmtId="0" fontId="7" fillId="0" borderId="4" xfId="0" applyNumberFormat="1" applyFont="1" applyFill="1" applyBorder="1" applyAlignment="1" applyProtection="1">
      <alignment vertical="center" wrapText="1"/>
      <protection locked="0"/>
    </xf>
    <xf numFmtId="0" fontId="7" fillId="0" borderId="0" xfId="0" applyFont="1" applyAlignment="1">
      <alignment vertical="center"/>
    </xf>
    <xf numFmtId="0" fontId="7" fillId="0" borderId="1" xfId="0" applyFont="1" applyBorder="1" applyAlignment="1">
      <alignment vertical="center"/>
    </xf>
    <xf numFmtId="0" fontId="7" fillId="0" borderId="0" xfId="0" applyFont="1" applyAlignment="1">
      <alignment vertical="center" wrapText="1"/>
    </xf>
  </cellXfs>
  <cellStyles count="13">
    <cellStyle name="Normal" xfId="0" builtinId="0"/>
    <cellStyle name="Normal 10" xfId="1"/>
    <cellStyle name="Normal 12" xfId="2"/>
    <cellStyle name="Normal 13" xfId="3"/>
    <cellStyle name="Normal 14" xfId="4"/>
    <cellStyle name="Normal 2" xfId="5"/>
    <cellStyle name="Normal 3" xfId="6"/>
    <cellStyle name="Normal 4" xfId="7"/>
    <cellStyle name="Normal 5" xfId="8"/>
    <cellStyle name="Normal 6" xfId="9"/>
    <cellStyle name="Normal 8" xfId="10"/>
    <cellStyle name="Normal 9" xfId="11"/>
    <cellStyle name="Normal_Opex 04 Feb 2009"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330"/>
  <sheetViews>
    <sheetView tabSelected="1" zoomScaleSheetLayoutView="75" workbookViewId="0"/>
  </sheetViews>
  <sheetFormatPr defaultColWidth="9.28515625" defaultRowHeight="13.8"/>
  <cols>
    <col min="1" max="1" width="40.7109375" style="93" customWidth="1"/>
    <col min="2" max="2" width="36.85546875" style="93" customWidth="1"/>
    <col min="3" max="3" width="12.85546875" style="94" bestFit="1" customWidth="1"/>
    <col min="4" max="4" width="57.28515625" style="95" customWidth="1"/>
    <col min="5" max="5" width="17.7109375" style="96" customWidth="1"/>
    <col min="6" max="6" width="17.7109375" style="96" hidden="1" customWidth="1"/>
    <col min="7" max="7" width="17.7109375" style="96" customWidth="1"/>
    <col min="8" max="8" width="50.7109375" style="30" hidden="1" customWidth="1"/>
    <col min="9" max="11" width="43.28515625" style="30" hidden="1" customWidth="1"/>
    <col min="12" max="12" width="17.7109375" style="97" customWidth="1"/>
    <col min="13" max="13" width="17.7109375" style="30" customWidth="1"/>
    <col min="14" max="14" width="76.28515625" style="30" customWidth="1"/>
    <col min="15" max="16" width="37.7109375" style="30" hidden="1" customWidth="1"/>
    <col min="17" max="16384" width="9.28515625" style="30"/>
  </cols>
  <sheetData>
    <row r="1" spans="1:16">
      <c r="A1" s="22"/>
      <c r="B1" s="22"/>
      <c r="C1" s="23"/>
      <c r="D1" s="22"/>
      <c r="E1" s="24"/>
      <c r="F1" s="24"/>
      <c r="G1" s="25"/>
      <c r="H1" s="26"/>
      <c r="I1" s="27"/>
      <c r="J1" s="28"/>
      <c r="K1" s="28" t="s">
        <v>10</v>
      </c>
      <c r="L1" s="29"/>
      <c r="M1" s="27"/>
      <c r="N1" s="27" t="s">
        <v>608</v>
      </c>
      <c r="O1" s="28"/>
      <c r="P1" s="28" t="s">
        <v>10</v>
      </c>
    </row>
    <row r="2" spans="1:16" s="33" customFormat="1">
      <c r="A2" s="31" t="s">
        <v>7</v>
      </c>
      <c r="B2" s="32"/>
      <c r="C2" s="32"/>
      <c r="D2" s="32"/>
      <c r="E2" s="32"/>
      <c r="F2" s="32"/>
      <c r="G2" s="32"/>
      <c r="H2" s="32"/>
      <c r="I2" s="32"/>
      <c r="J2" s="32"/>
      <c r="K2" s="32"/>
      <c r="L2" s="32"/>
      <c r="M2" s="32"/>
      <c r="N2" s="32"/>
      <c r="O2" s="32"/>
      <c r="P2" s="32"/>
    </row>
    <row r="3" spans="1:16" s="33" customFormat="1" ht="8.25" customHeight="1">
      <c r="A3" s="34"/>
      <c r="B3" s="35"/>
      <c r="C3" s="35"/>
      <c r="D3" s="35"/>
      <c r="E3" s="36"/>
      <c r="F3" s="36"/>
      <c r="G3" s="36"/>
      <c r="H3" s="37"/>
      <c r="I3" s="35"/>
      <c r="J3" s="35"/>
      <c r="K3" s="38"/>
      <c r="L3" s="36"/>
      <c r="M3" s="35"/>
      <c r="N3" s="35"/>
      <c r="O3" s="35"/>
      <c r="P3" s="38"/>
    </row>
    <row r="4" spans="1:16" s="33" customFormat="1" ht="27.6">
      <c r="A4" s="39" t="s">
        <v>306</v>
      </c>
      <c r="B4" s="39" t="s">
        <v>307</v>
      </c>
      <c r="C4" s="40"/>
      <c r="D4" s="39" t="s">
        <v>308</v>
      </c>
      <c r="E4" s="41" t="s">
        <v>324</v>
      </c>
      <c r="F4" s="41" t="s">
        <v>324</v>
      </c>
      <c r="G4" s="41" t="s">
        <v>324</v>
      </c>
      <c r="H4" s="42" t="s">
        <v>309</v>
      </c>
      <c r="I4" s="42"/>
      <c r="J4" s="42"/>
      <c r="K4" s="42"/>
      <c r="L4" s="41" t="s">
        <v>324</v>
      </c>
      <c r="M4" s="41" t="s">
        <v>324</v>
      </c>
      <c r="N4" s="42"/>
      <c r="O4" s="42"/>
      <c r="P4" s="42"/>
    </row>
    <row r="5" spans="1:16" s="33" customFormat="1" ht="36" customHeight="1">
      <c r="A5" s="39"/>
      <c r="B5" s="39"/>
      <c r="C5" s="39" t="s">
        <v>310</v>
      </c>
      <c r="D5" s="39"/>
      <c r="E5" s="43" t="s">
        <v>314</v>
      </c>
      <c r="F5" s="43" t="s">
        <v>311</v>
      </c>
      <c r="G5" s="43" t="s">
        <v>8</v>
      </c>
      <c r="H5" s="42"/>
      <c r="I5" s="44" t="s">
        <v>196</v>
      </c>
      <c r="J5" s="44" t="s">
        <v>194</v>
      </c>
      <c r="K5" s="44" t="s">
        <v>195</v>
      </c>
      <c r="L5" s="43"/>
      <c r="M5" s="43" t="s">
        <v>193</v>
      </c>
      <c r="N5" s="44" t="s">
        <v>240</v>
      </c>
      <c r="O5" s="44" t="s">
        <v>194</v>
      </c>
      <c r="P5" s="44" t="s">
        <v>195</v>
      </c>
    </row>
    <row r="6" spans="1:16" s="33" customFormat="1" ht="12.75" customHeight="1">
      <c r="A6" s="39"/>
      <c r="B6" s="39"/>
      <c r="C6" s="39" t="s">
        <v>312</v>
      </c>
      <c r="D6" s="39"/>
      <c r="E6" s="43" t="s">
        <v>311</v>
      </c>
      <c r="F6" s="43" t="s">
        <v>313</v>
      </c>
      <c r="G6" s="43" t="s">
        <v>9</v>
      </c>
      <c r="H6" s="42"/>
      <c r="I6" s="42"/>
      <c r="J6" s="42"/>
      <c r="K6" s="42"/>
      <c r="L6" s="43" t="s">
        <v>313</v>
      </c>
      <c r="M6" s="43" t="s">
        <v>311</v>
      </c>
      <c r="N6" s="42"/>
      <c r="O6" s="42"/>
      <c r="P6" s="42"/>
    </row>
    <row r="7" spans="1:16" s="33" customFormat="1" ht="12.75" hidden="1" customHeight="1">
      <c r="A7" s="45" t="s">
        <v>502</v>
      </c>
      <c r="B7" s="46"/>
      <c r="C7" s="46"/>
      <c r="D7" s="46"/>
      <c r="E7" s="47"/>
      <c r="F7" s="47"/>
      <c r="G7" s="47"/>
      <c r="H7" s="48"/>
      <c r="I7" s="48"/>
      <c r="J7" s="48"/>
      <c r="K7" s="49"/>
      <c r="L7" s="47"/>
      <c r="M7" s="48"/>
      <c r="N7" s="48"/>
      <c r="O7" s="48"/>
      <c r="P7" s="49"/>
    </row>
    <row r="8" spans="1:16" s="33" customFormat="1" ht="12.75" hidden="1" customHeight="1">
      <c r="A8" s="50" t="s">
        <v>237</v>
      </c>
      <c r="B8" s="50" t="s">
        <v>503</v>
      </c>
      <c r="C8" s="51">
        <v>620005</v>
      </c>
      <c r="D8" s="52" t="s">
        <v>504</v>
      </c>
      <c r="E8" s="53">
        <v>0</v>
      </c>
      <c r="F8" s="54">
        <v>204382.5</v>
      </c>
      <c r="G8" s="53">
        <f>+E8+F8</f>
        <v>204382.5</v>
      </c>
      <c r="H8" s="55"/>
      <c r="I8" s="55" t="s">
        <v>36</v>
      </c>
      <c r="J8" s="55" t="s">
        <v>37</v>
      </c>
      <c r="K8" s="55" t="s">
        <v>38</v>
      </c>
      <c r="L8" s="56"/>
      <c r="M8" s="56">
        <f>+G8+L8</f>
        <v>204382.5</v>
      </c>
      <c r="N8" s="55"/>
      <c r="O8" s="55"/>
      <c r="P8" s="55"/>
    </row>
    <row r="9" spans="1:16" s="33" customFormat="1" ht="12.75" hidden="1" customHeight="1">
      <c r="A9" s="50" t="s">
        <v>237</v>
      </c>
      <c r="B9" s="50" t="s">
        <v>503</v>
      </c>
      <c r="C9" s="51">
        <v>620005</v>
      </c>
      <c r="D9" s="50" t="s">
        <v>470</v>
      </c>
      <c r="E9" s="53">
        <v>0</v>
      </c>
      <c r="F9" s="54">
        <v>400000</v>
      </c>
      <c r="G9" s="53">
        <f>+E9+F9</f>
        <v>400000</v>
      </c>
      <c r="H9" s="55"/>
      <c r="I9" s="55" t="s">
        <v>192</v>
      </c>
      <c r="J9" s="55" t="s">
        <v>192</v>
      </c>
      <c r="K9" s="55" t="s">
        <v>192</v>
      </c>
      <c r="L9" s="56"/>
      <c r="M9" s="56">
        <f>+G9+L9</f>
        <v>400000</v>
      </c>
      <c r="N9" s="55"/>
      <c r="O9" s="55"/>
      <c r="P9" s="55"/>
    </row>
    <row r="10" spans="1:16" s="33" customFormat="1" ht="18" hidden="1" customHeight="1" thickBot="1">
      <c r="A10" s="45"/>
      <c r="B10" s="46"/>
      <c r="C10" s="46"/>
      <c r="D10" s="46"/>
      <c r="E10" s="57">
        <f>SUM(E8:E9)</f>
        <v>0</v>
      </c>
      <c r="F10" s="57">
        <f t="shared" ref="F10:L10" si="0">SUM(F8:F9)</f>
        <v>604382.5</v>
      </c>
      <c r="G10" s="57">
        <f t="shared" si="0"/>
        <v>604382.5</v>
      </c>
      <c r="H10" s="58">
        <f>SUM(H8)</f>
        <v>0</v>
      </c>
      <c r="I10" s="59"/>
      <c r="J10" s="59"/>
      <c r="K10" s="49"/>
      <c r="L10" s="57">
        <f t="shared" si="0"/>
        <v>0</v>
      </c>
      <c r="M10" s="57">
        <f>SUM(M8:M9)</f>
        <v>604382.5</v>
      </c>
      <c r="N10" s="59"/>
      <c r="O10" s="59"/>
      <c r="P10" s="49"/>
    </row>
    <row r="11" spans="1:16" s="33" customFormat="1" ht="12.75" hidden="1" customHeight="1" thickTop="1">
      <c r="A11" s="45"/>
      <c r="B11" s="46"/>
      <c r="C11" s="46"/>
      <c r="D11" s="46"/>
      <c r="E11" s="47"/>
      <c r="F11" s="47"/>
      <c r="G11" s="47"/>
      <c r="H11" s="48"/>
      <c r="I11" s="48"/>
      <c r="J11" s="48"/>
      <c r="K11" s="49"/>
      <c r="L11" s="47"/>
      <c r="M11" s="48"/>
      <c r="N11" s="48"/>
      <c r="O11" s="48"/>
      <c r="P11" s="49"/>
    </row>
    <row r="12" spans="1:16" s="33" customFormat="1" ht="12.75" hidden="1" customHeight="1">
      <c r="A12" s="45" t="s">
        <v>0</v>
      </c>
      <c r="B12" s="46"/>
      <c r="C12" s="46"/>
      <c r="D12" s="46"/>
      <c r="E12" s="47"/>
      <c r="F12" s="47"/>
      <c r="G12" s="47"/>
      <c r="H12" s="48"/>
      <c r="I12" s="48"/>
      <c r="J12" s="48"/>
      <c r="K12" s="49"/>
      <c r="L12" s="47"/>
      <c r="M12" s="48"/>
      <c r="N12" s="48"/>
      <c r="O12" s="48"/>
      <c r="P12" s="49"/>
    </row>
    <row r="13" spans="1:16" s="33" customFormat="1" ht="15" hidden="1" customHeight="1">
      <c r="A13" s="50" t="s">
        <v>237</v>
      </c>
      <c r="B13" s="50" t="s">
        <v>319</v>
      </c>
      <c r="C13" s="51">
        <v>635005</v>
      </c>
      <c r="D13" s="52" t="s">
        <v>501</v>
      </c>
      <c r="E13" s="54">
        <v>140000</v>
      </c>
      <c r="F13" s="47"/>
      <c r="G13" s="53">
        <f>+E13+F13</f>
        <v>140000</v>
      </c>
      <c r="H13" s="55"/>
      <c r="I13" s="55"/>
      <c r="J13" s="55"/>
      <c r="K13" s="55"/>
      <c r="L13" s="56"/>
      <c r="M13" s="56">
        <f>+G13+L13</f>
        <v>140000</v>
      </c>
      <c r="N13" s="55"/>
      <c r="O13" s="55"/>
      <c r="P13" s="55"/>
    </row>
    <row r="14" spans="1:16" s="33" customFormat="1" ht="16.5" hidden="1" customHeight="1" thickBot="1">
      <c r="A14" s="45"/>
      <c r="B14" s="46"/>
      <c r="C14" s="46"/>
      <c r="D14" s="46"/>
      <c r="E14" s="57">
        <f>SUM(E13)</f>
        <v>140000</v>
      </c>
      <c r="F14" s="57"/>
      <c r="G14" s="57">
        <f>SUM(G13)</f>
        <v>140000</v>
      </c>
      <c r="H14" s="58">
        <f>SUM(H13)</f>
        <v>0</v>
      </c>
      <c r="I14" s="59"/>
      <c r="J14" s="59"/>
      <c r="K14" s="49"/>
      <c r="L14" s="57">
        <f>SUM(L13)</f>
        <v>0</v>
      </c>
      <c r="M14" s="57">
        <f>SUM(M13)</f>
        <v>140000</v>
      </c>
      <c r="N14" s="59"/>
      <c r="O14" s="59"/>
      <c r="P14" s="49"/>
    </row>
    <row r="15" spans="1:16" s="33" customFormat="1" ht="12.75" hidden="1" customHeight="1" thickTop="1">
      <c r="A15" s="45"/>
      <c r="B15" s="46"/>
      <c r="C15" s="46"/>
      <c r="D15" s="46"/>
      <c r="E15" s="60"/>
      <c r="F15" s="60"/>
      <c r="G15" s="60"/>
      <c r="H15" s="49"/>
      <c r="I15" s="49"/>
      <c r="J15" s="49"/>
      <c r="K15" s="49"/>
      <c r="L15" s="61"/>
      <c r="M15" s="49"/>
      <c r="N15" s="49"/>
      <c r="O15" s="49"/>
      <c r="P15" s="49"/>
    </row>
    <row r="16" spans="1:16" ht="19.5" hidden="1" customHeight="1">
      <c r="A16" s="45" t="s">
        <v>1</v>
      </c>
      <c r="B16" s="50"/>
      <c r="C16" s="51"/>
      <c r="D16" s="50"/>
      <c r="E16" s="53"/>
      <c r="F16" s="53"/>
      <c r="G16" s="53"/>
      <c r="H16" s="55"/>
      <c r="I16" s="55"/>
      <c r="J16" s="55"/>
      <c r="K16" s="55"/>
      <c r="L16" s="56"/>
      <c r="M16" s="55"/>
      <c r="N16" s="55"/>
      <c r="O16" s="55"/>
      <c r="P16" s="55"/>
    </row>
    <row r="17" spans="1:16" ht="16.5" hidden="1" customHeight="1">
      <c r="A17" s="50" t="s">
        <v>235</v>
      </c>
      <c r="B17" s="50" t="s">
        <v>325</v>
      </c>
      <c r="C17" s="51">
        <v>725010</v>
      </c>
      <c r="D17" s="50" t="s">
        <v>326</v>
      </c>
      <c r="E17" s="53">
        <v>96999</v>
      </c>
      <c r="F17" s="53">
        <v>-96999</v>
      </c>
      <c r="G17" s="53">
        <f>+E17+F17</f>
        <v>0</v>
      </c>
      <c r="H17" s="55"/>
      <c r="I17" s="55" t="s">
        <v>28</v>
      </c>
      <c r="J17" s="55" t="s">
        <v>28</v>
      </c>
      <c r="K17" s="55" t="s">
        <v>28</v>
      </c>
      <c r="L17" s="56"/>
      <c r="M17" s="56">
        <f>+G17+L17</f>
        <v>0</v>
      </c>
      <c r="N17" s="55"/>
      <c r="O17" s="55"/>
      <c r="P17" s="55"/>
    </row>
    <row r="18" spans="1:16" ht="18" hidden="1" customHeight="1">
      <c r="A18" s="50" t="s">
        <v>235</v>
      </c>
      <c r="B18" s="50" t="s">
        <v>325</v>
      </c>
      <c r="C18" s="51">
        <v>725055</v>
      </c>
      <c r="D18" s="50" t="s">
        <v>326</v>
      </c>
      <c r="E18" s="53">
        <v>0</v>
      </c>
      <c r="F18" s="53">
        <v>96999</v>
      </c>
      <c r="G18" s="53">
        <f>+E18+F18</f>
        <v>96999</v>
      </c>
      <c r="H18" s="55"/>
      <c r="I18" s="55" t="s">
        <v>74</v>
      </c>
      <c r="J18" s="55" t="s">
        <v>75</v>
      </c>
      <c r="K18" s="62" t="s">
        <v>76</v>
      </c>
      <c r="L18" s="56"/>
      <c r="M18" s="56">
        <f>+G18+L18</f>
        <v>96999</v>
      </c>
      <c r="N18" s="55"/>
      <c r="O18" s="55"/>
      <c r="P18" s="62"/>
    </row>
    <row r="19" spans="1:16" ht="15.75" hidden="1" customHeight="1" thickBot="1">
      <c r="A19" s="50"/>
      <c r="B19" s="50"/>
      <c r="C19" s="51"/>
      <c r="D19" s="50"/>
      <c r="E19" s="63">
        <f>SUM(E17:E18)</f>
        <v>96999</v>
      </c>
      <c r="F19" s="63">
        <f>SUM(F17:F18)</f>
        <v>0</v>
      </c>
      <c r="G19" s="63">
        <f>SUM(G17:G18)</f>
        <v>96999</v>
      </c>
      <c r="H19" s="55"/>
      <c r="I19" s="55"/>
      <c r="J19" s="55"/>
      <c r="K19" s="55"/>
      <c r="L19" s="63">
        <f>SUM(L17:L18)</f>
        <v>0</v>
      </c>
      <c r="M19" s="63">
        <f>SUM(M17:M18)</f>
        <v>96999</v>
      </c>
      <c r="N19" s="55"/>
      <c r="O19" s="55"/>
      <c r="P19" s="55"/>
    </row>
    <row r="20" spans="1:16" ht="12.75" customHeight="1">
      <c r="A20" s="50"/>
      <c r="B20" s="50"/>
      <c r="C20" s="51"/>
      <c r="D20" s="50"/>
      <c r="E20" s="64"/>
      <c r="F20" s="64"/>
      <c r="G20" s="64"/>
      <c r="H20" s="55"/>
      <c r="I20" s="55"/>
      <c r="J20" s="55"/>
      <c r="K20" s="55"/>
      <c r="L20" s="56"/>
      <c r="M20" s="55"/>
      <c r="N20" s="55"/>
      <c r="O20" s="55"/>
      <c r="P20" s="55"/>
    </row>
    <row r="21" spans="1:16" ht="22.5" customHeight="1">
      <c r="A21" s="65" t="s">
        <v>137</v>
      </c>
      <c r="B21" s="66"/>
      <c r="C21" s="51"/>
      <c r="D21" s="50"/>
      <c r="E21" s="53"/>
      <c r="F21" s="53"/>
      <c r="G21" s="53"/>
      <c r="H21" s="55"/>
      <c r="I21" s="55"/>
      <c r="J21" s="55"/>
      <c r="K21" s="55"/>
      <c r="L21" s="56"/>
      <c r="M21" s="55"/>
      <c r="N21" s="55"/>
      <c r="O21" s="55"/>
      <c r="P21" s="55"/>
    </row>
    <row r="22" spans="1:16" ht="27.6" hidden="1">
      <c r="A22" s="50" t="s">
        <v>234</v>
      </c>
      <c r="B22" s="50" t="s">
        <v>321</v>
      </c>
      <c r="C22" s="51">
        <v>320010</v>
      </c>
      <c r="D22" s="50" t="s">
        <v>507</v>
      </c>
      <c r="E22" s="53">
        <v>0</v>
      </c>
      <c r="F22" s="53">
        <v>12135</v>
      </c>
      <c r="G22" s="53">
        <f>+E22+F22</f>
        <v>12135</v>
      </c>
      <c r="H22" s="55"/>
      <c r="I22" s="55" t="s">
        <v>188</v>
      </c>
      <c r="J22" s="55" t="s">
        <v>189</v>
      </c>
      <c r="K22" s="55" t="s">
        <v>190</v>
      </c>
      <c r="L22" s="56"/>
      <c r="M22" s="56">
        <f>+G22+L22</f>
        <v>12135</v>
      </c>
      <c r="N22" s="55"/>
      <c r="O22" s="55"/>
      <c r="P22" s="55"/>
    </row>
    <row r="23" spans="1:16" ht="51.75" customHeight="1">
      <c r="A23" s="50" t="s">
        <v>238</v>
      </c>
      <c r="B23" s="50" t="s">
        <v>506</v>
      </c>
      <c r="C23" s="51">
        <v>615070</v>
      </c>
      <c r="D23" s="50" t="s">
        <v>508</v>
      </c>
      <c r="E23" s="53">
        <v>0</v>
      </c>
      <c r="F23" s="53">
        <v>300000</v>
      </c>
      <c r="G23" s="53">
        <f>+E23+F23</f>
        <v>300000</v>
      </c>
      <c r="H23" s="55"/>
      <c r="I23" s="55" t="s">
        <v>138</v>
      </c>
      <c r="J23" s="55" t="s">
        <v>46</v>
      </c>
      <c r="K23" s="55" t="s">
        <v>47</v>
      </c>
      <c r="L23" s="56">
        <v>-245376</v>
      </c>
      <c r="M23" s="56">
        <f>+G23+L23</f>
        <v>54624</v>
      </c>
      <c r="N23" s="55" t="s">
        <v>239</v>
      </c>
      <c r="O23" s="55" t="s">
        <v>199</v>
      </c>
      <c r="P23" s="55" t="s">
        <v>199</v>
      </c>
    </row>
    <row r="24" spans="1:16" ht="66.75" customHeight="1">
      <c r="A24" s="50" t="s">
        <v>238</v>
      </c>
      <c r="B24" s="50" t="s">
        <v>506</v>
      </c>
      <c r="C24" s="51">
        <v>615070</v>
      </c>
      <c r="D24" s="50" t="s">
        <v>509</v>
      </c>
      <c r="E24" s="53">
        <v>0</v>
      </c>
      <c r="F24" s="53">
        <v>414857</v>
      </c>
      <c r="G24" s="53">
        <f>+E24+F24</f>
        <v>414857</v>
      </c>
      <c r="H24" s="55"/>
      <c r="I24" s="55" t="s">
        <v>48</v>
      </c>
      <c r="J24" s="55" t="s">
        <v>49</v>
      </c>
      <c r="K24" s="55" t="s">
        <v>50</v>
      </c>
      <c r="L24" s="56">
        <v>-55889</v>
      </c>
      <c r="M24" s="56">
        <f>+G24+L24</f>
        <v>358968</v>
      </c>
      <c r="N24" s="55" t="s">
        <v>202</v>
      </c>
      <c r="O24" s="55" t="s">
        <v>203</v>
      </c>
      <c r="P24" s="55" t="s">
        <v>203</v>
      </c>
    </row>
    <row r="25" spans="1:16" ht="12.75" hidden="1" customHeight="1">
      <c r="A25" s="50" t="s">
        <v>238</v>
      </c>
      <c r="B25" s="50" t="s">
        <v>506</v>
      </c>
      <c r="C25" s="51">
        <v>615070</v>
      </c>
      <c r="D25" s="50" t="s">
        <v>510</v>
      </c>
      <c r="E25" s="53">
        <v>0</v>
      </c>
      <c r="F25" s="53">
        <v>58036</v>
      </c>
      <c r="G25" s="53">
        <f>+E25+F25</f>
        <v>58036</v>
      </c>
      <c r="H25" s="55"/>
      <c r="I25" s="55" t="s">
        <v>51</v>
      </c>
      <c r="J25" s="55" t="s">
        <v>52</v>
      </c>
      <c r="K25" s="55" t="s">
        <v>53</v>
      </c>
      <c r="L25" s="56"/>
      <c r="M25" s="56">
        <f>+G25+L25</f>
        <v>58036</v>
      </c>
      <c r="N25" s="55"/>
      <c r="O25" s="55"/>
      <c r="P25" s="55"/>
    </row>
    <row r="26" spans="1:16" ht="81" customHeight="1">
      <c r="A26" s="50" t="s">
        <v>238</v>
      </c>
      <c r="B26" s="50" t="s">
        <v>506</v>
      </c>
      <c r="C26" s="51">
        <v>615070</v>
      </c>
      <c r="D26" s="50" t="s">
        <v>511</v>
      </c>
      <c r="E26" s="53">
        <v>0</v>
      </c>
      <c r="F26" s="53">
        <v>471845</v>
      </c>
      <c r="G26" s="53">
        <f>+E26+F26</f>
        <v>471845</v>
      </c>
      <c r="H26" s="55"/>
      <c r="I26" s="55" t="s">
        <v>54</v>
      </c>
      <c r="J26" s="55" t="s">
        <v>52</v>
      </c>
      <c r="K26" s="55" t="s">
        <v>53</v>
      </c>
      <c r="L26" s="56">
        <v>-431845</v>
      </c>
      <c r="M26" s="56">
        <f>+G26+L26</f>
        <v>40000</v>
      </c>
      <c r="N26" s="55" t="s">
        <v>266</v>
      </c>
      <c r="O26" s="55" t="s">
        <v>201</v>
      </c>
      <c r="P26" s="55" t="s">
        <v>201</v>
      </c>
    </row>
    <row r="27" spans="1:16" ht="15.75" customHeight="1" thickBot="1">
      <c r="A27" s="50"/>
      <c r="B27" s="50"/>
      <c r="C27" s="51"/>
      <c r="D27" s="50"/>
      <c r="E27" s="63">
        <f>SUM(E22:E26)</f>
        <v>0</v>
      </c>
      <c r="F27" s="63">
        <f>SUM(F22:F26)</f>
        <v>1256873</v>
      </c>
      <c r="G27" s="63">
        <f>SUM(G22:G26)</f>
        <v>1256873</v>
      </c>
      <c r="H27" s="55"/>
      <c r="I27" s="55"/>
      <c r="J27" s="55"/>
      <c r="K27" s="55"/>
      <c r="L27" s="63">
        <f>SUM(L22:L26)</f>
        <v>-733110</v>
      </c>
      <c r="M27" s="63">
        <f>SUM(M22:M26)</f>
        <v>523763</v>
      </c>
      <c r="N27" s="55"/>
      <c r="O27" s="55"/>
      <c r="P27" s="55"/>
    </row>
    <row r="28" spans="1:16" ht="12.75" customHeight="1" thickTop="1">
      <c r="A28" s="50"/>
      <c r="B28" s="50"/>
      <c r="C28" s="51"/>
      <c r="D28" s="50"/>
      <c r="E28" s="64"/>
      <c r="F28" s="64"/>
      <c r="G28" s="64"/>
      <c r="H28" s="55"/>
      <c r="I28" s="55"/>
      <c r="J28" s="55"/>
      <c r="K28" s="55"/>
      <c r="L28" s="56"/>
      <c r="M28" s="55"/>
      <c r="N28" s="55"/>
      <c r="O28" s="55"/>
      <c r="P28" s="55"/>
    </row>
    <row r="29" spans="1:16" ht="21" customHeight="1">
      <c r="A29" s="65" t="s">
        <v>2</v>
      </c>
      <c r="B29" s="66"/>
      <c r="C29" s="51"/>
      <c r="D29" s="50"/>
      <c r="E29" s="53"/>
      <c r="F29" s="53"/>
      <c r="G29" s="53"/>
      <c r="H29" s="55"/>
      <c r="I29" s="55"/>
      <c r="J29" s="55"/>
      <c r="K29" s="55"/>
      <c r="L29" s="56"/>
      <c r="M29" s="55"/>
      <c r="N29" s="55"/>
      <c r="O29" s="55"/>
      <c r="P29" s="55"/>
    </row>
    <row r="30" spans="1:16" ht="41.25" customHeight="1">
      <c r="A30" s="50" t="s">
        <v>235</v>
      </c>
      <c r="B30" s="50" t="s">
        <v>327</v>
      </c>
      <c r="C30" s="51">
        <v>520005</v>
      </c>
      <c r="D30" s="50" t="s">
        <v>328</v>
      </c>
      <c r="E30" s="53">
        <v>1680000</v>
      </c>
      <c r="F30" s="53"/>
      <c r="G30" s="53">
        <f>+E30+F30</f>
        <v>1680000</v>
      </c>
      <c r="H30" s="55" t="s">
        <v>323</v>
      </c>
      <c r="I30" s="55"/>
      <c r="J30" s="55"/>
      <c r="K30" s="55"/>
      <c r="L30" s="56">
        <v>34000</v>
      </c>
      <c r="M30" s="56">
        <f>+G30+L30</f>
        <v>1714000</v>
      </c>
      <c r="N30" s="55" t="s">
        <v>267</v>
      </c>
      <c r="O30" s="55"/>
      <c r="P30" s="55"/>
    </row>
    <row r="31" spans="1:16" ht="31.5" hidden="1" customHeight="1">
      <c r="A31" s="50" t="s">
        <v>235</v>
      </c>
      <c r="B31" s="50" t="s">
        <v>327</v>
      </c>
      <c r="C31" s="51">
        <v>520005</v>
      </c>
      <c r="D31" s="50" t="s">
        <v>329</v>
      </c>
      <c r="E31" s="53">
        <v>1150000</v>
      </c>
      <c r="F31" s="53"/>
      <c r="G31" s="53">
        <f>+E31+F31</f>
        <v>1150000</v>
      </c>
      <c r="H31" s="55" t="s">
        <v>323</v>
      </c>
      <c r="I31" s="55"/>
      <c r="J31" s="55"/>
      <c r="K31" s="55"/>
      <c r="L31" s="56"/>
      <c r="M31" s="56">
        <f>+G31+L31</f>
        <v>1150000</v>
      </c>
      <c r="N31" s="55"/>
      <c r="O31" s="55"/>
      <c r="P31" s="55"/>
    </row>
    <row r="32" spans="1:16" ht="19.5" customHeight="1" thickBot="1">
      <c r="A32" s="50"/>
      <c r="B32" s="50"/>
      <c r="C32" s="51"/>
      <c r="D32" s="50"/>
      <c r="E32" s="63">
        <f>SUM(E30:E31)</f>
        <v>2830000</v>
      </c>
      <c r="F32" s="63">
        <f>SUM(F30:F31)</f>
        <v>0</v>
      </c>
      <c r="G32" s="63">
        <f>SUM(G30:G31)</f>
        <v>2830000</v>
      </c>
      <c r="H32" s="55"/>
      <c r="I32" s="55"/>
      <c r="J32" s="55"/>
      <c r="K32" s="55"/>
      <c r="L32" s="63">
        <f>SUM(L30:L31)</f>
        <v>34000</v>
      </c>
      <c r="M32" s="63">
        <f>SUM(M30:M31)</f>
        <v>2864000</v>
      </c>
      <c r="N32" s="55"/>
      <c r="O32" s="55"/>
      <c r="P32" s="55"/>
    </row>
    <row r="33" spans="1:16" ht="12.75" customHeight="1" thickTop="1">
      <c r="A33" s="50"/>
      <c r="B33" s="50"/>
      <c r="C33" s="51"/>
      <c r="D33" s="50"/>
      <c r="E33" s="64"/>
      <c r="F33" s="64"/>
      <c r="G33" s="64"/>
      <c r="H33" s="55"/>
      <c r="I33" s="55"/>
      <c r="J33" s="55"/>
      <c r="K33" s="55"/>
      <c r="L33" s="56"/>
      <c r="M33" s="55"/>
      <c r="N33" s="55"/>
      <c r="O33" s="55"/>
      <c r="P33" s="55"/>
    </row>
    <row r="34" spans="1:16" ht="21" customHeight="1">
      <c r="A34" s="65" t="s">
        <v>587</v>
      </c>
      <c r="B34" s="66"/>
      <c r="C34" s="51"/>
      <c r="D34" s="50"/>
      <c r="E34" s="53"/>
      <c r="F34" s="53"/>
      <c r="G34" s="53"/>
      <c r="H34" s="55"/>
      <c r="I34" s="55"/>
      <c r="J34" s="55"/>
      <c r="K34" s="55"/>
      <c r="L34" s="56"/>
      <c r="M34" s="55"/>
      <c r="N34" s="55"/>
      <c r="O34" s="55"/>
      <c r="P34" s="55"/>
    </row>
    <row r="35" spans="1:16" ht="30.75" customHeight="1">
      <c r="A35" s="50" t="s">
        <v>235</v>
      </c>
      <c r="B35" s="50" t="s">
        <v>327</v>
      </c>
      <c r="C35" s="51">
        <v>520005</v>
      </c>
      <c r="D35" s="50" t="s">
        <v>328</v>
      </c>
      <c r="E35" s="53">
        <v>0</v>
      </c>
      <c r="F35" s="64"/>
      <c r="G35" s="53">
        <f>+E35+F35</f>
        <v>0</v>
      </c>
      <c r="H35" s="55"/>
      <c r="I35" s="55"/>
      <c r="J35" s="55"/>
      <c r="K35" s="55"/>
      <c r="L35" s="56">
        <v>4000</v>
      </c>
      <c r="M35" s="56">
        <f>+G35+L35</f>
        <v>4000</v>
      </c>
      <c r="N35" s="55"/>
      <c r="O35" s="55"/>
      <c r="P35" s="55"/>
    </row>
    <row r="36" spans="1:16" ht="16.5" customHeight="1" thickBot="1">
      <c r="A36" s="50"/>
      <c r="B36" s="50"/>
      <c r="C36" s="51"/>
      <c r="D36" s="50"/>
      <c r="E36" s="63">
        <f>SUM(E35)</f>
        <v>0</v>
      </c>
      <c r="F36" s="64"/>
      <c r="G36" s="63">
        <f t="shared" ref="G36:M36" si="1">SUM(G35)</f>
        <v>0</v>
      </c>
      <c r="H36" s="63">
        <f t="shared" si="1"/>
        <v>0</v>
      </c>
      <c r="I36" s="63">
        <f t="shared" si="1"/>
        <v>0</v>
      </c>
      <c r="J36" s="63">
        <f t="shared" si="1"/>
        <v>0</v>
      </c>
      <c r="K36" s="63">
        <f t="shared" si="1"/>
        <v>0</v>
      </c>
      <c r="L36" s="63">
        <f t="shared" si="1"/>
        <v>4000</v>
      </c>
      <c r="M36" s="63">
        <f t="shared" si="1"/>
        <v>4000</v>
      </c>
      <c r="N36" s="55"/>
      <c r="O36" s="55"/>
      <c r="P36" s="55"/>
    </row>
    <row r="37" spans="1:16" ht="12.75" customHeight="1" thickTop="1">
      <c r="A37" s="50"/>
      <c r="B37" s="50"/>
      <c r="C37" s="51"/>
      <c r="D37" s="50"/>
      <c r="E37" s="64"/>
      <c r="F37" s="64"/>
      <c r="G37" s="64"/>
      <c r="H37" s="55"/>
      <c r="I37" s="55"/>
      <c r="J37" s="55"/>
      <c r="K37" s="55"/>
      <c r="L37" s="56"/>
      <c r="M37" s="55"/>
      <c r="N37" s="55"/>
      <c r="O37" s="55"/>
      <c r="P37" s="55"/>
    </row>
    <row r="38" spans="1:16" ht="22.5" customHeight="1">
      <c r="A38" s="65" t="s">
        <v>588</v>
      </c>
      <c r="B38" s="66"/>
      <c r="C38" s="51"/>
      <c r="D38" s="50"/>
      <c r="E38" s="53"/>
      <c r="F38" s="53"/>
      <c r="G38" s="53"/>
      <c r="H38" s="55"/>
      <c r="I38" s="55"/>
      <c r="J38" s="55"/>
      <c r="K38" s="55"/>
      <c r="L38" s="56"/>
      <c r="M38" s="55"/>
      <c r="N38" s="55"/>
      <c r="O38" s="55"/>
      <c r="P38" s="55"/>
    </row>
    <row r="39" spans="1:16" ht="33" customHeight="1">
      <c r="A39" s="50" t="s">
        <v>235</v>
      </c>
      <c r="B39" s="50" t="s">
        <v>327</v>
      </c>
      <c r="C39" s="51">
        <v>520005</v>
      </c>
      <c r="D39" s="50" t="s">
        <v>330</v>
      </c>
      <c r="E39" s="53">
        <v>6945000</v>
      </c>
      <c r="F39" s="53"/>
      <c r="G39" s="53">
        <f>+E39+F39</f>
        <v>6945000</v>
      </c>
      <c r="H39" s="55" t="s">
        <v>323</v>
      </c>
      <c r="I39" s="55"/>
      <c r="J39" s="55"/>
      <c r="K39" s="55"/>
      <c r="L39" s="56">
        <v>5689085</v>
      </c>
      <c r="M39" s="56">
        <f>+G39+L39</f>
        <v>12634085</v>
      </c>
      <c r="N39" s="55" t="s">
        <v>247</v>
      </c>
      <c r="O39" s="55"/>
      <c r="P39" s="55"/>
    </row>
    <row r="40" spans="1:16" ht="8.25" hidden="1" customHeight="1">
      <c r="A40" s="50" t="s">
        <v>235</v>
      </c>
      <c r="B40" s="50" t="s">
        <v>327</v>
      </c>
      <c r="C40" s="51">
        <v>520005</v>
      </c>
      <c r="D40" s="50" t="s">
        <v>331</v>
      </c>
      <c r="E40" s="53">
        <v>450000</v>
      </c>
      <c r="F40" s="53"/>
      <c r="G40" s="53">
        <f>+E40+F40</f>
        <v>450000</v>
      </c>
      <c r="H40" s="55"/>
      <c r="I40" s="55"/>
      <c r="J40" s="55"/>
      <c r="K40" s="55"/>
      <c r="L40" s="56"/>
      <c r="M40" s="56">
        <f>+G40+L40</f>
        <v>450000</v>
      </c>
      <c r="N40" s="55"/>
      <c r="O40" s="55"/>
      <c r="P40" s="55"/>
    </row>
    <row r="41" spans="1:16" ht="8.25" hidden="1" customHeight="1">
      <c r="A41" s="50" t="s">
        <v>235</v>
      </c>
      <c r="B41" s="50" t="s">
        <v>327</v>
      </c>
      <c r="C41" s="51">
        <v>520005</v>
      </c>
      <c r="D41" s="52" t="s">
        <v>332</v>
      </c>
      <c r="E41" s="53">
        <v>5000000</v>
      </c>
      <c r="F41" s="53"/>
      <c r="G41" s="53">
        <f>+E41+F41</f>
        <v>5000000</v>
      </c>
      <c r="H41" s="55"/>
      <c r="I41" s="55"/>
      <c r="J41" s="55"/>
      <c r="K41" s="55"/>
      <c r="L41" s="56"/>
      <c r="M41" s="56">
        <f>+G41+L41</f>
        <v>5000000</v>
      </c>
      <c r="N41" s="55"/>
      <c r="O41" s="55"/>
      <c r="P41" s="55"/>
    </row>
    <row r="42" spans="1:16" ht="19.5" customHeight="1" thickBot="1">
      <c r="A42" s="50"/>
      <c r="B42" s="50"/>
      <c r="C42" s="51"/>
      <c r="D42" s="50"/>
      <c r="E42" s="63">
        <f>SUM(E39:E41)</f>
        <v>12395000</v>
      </c>
      <c r="F42" s="63">
        <f>SUM(F39:F41)</f>
        <v>0</v>
      </c>
      <c r="G42" s="63">
        <f>SUM(G39:G41)</f>
        <v>12395000</v>
      </c>
      <c r="H42" s="55"/>
      <c r="I42" s="55"/>
      <c r="J42" s="55"/>
      <c r="K42" s="55"/>
      <c r="L42" s="63">
        <f>SUM(L39:L41)</f>
        <v>5689085</v>
      </c>
      <c r="M42" s="63">
        <f>SUM(M39:M41)</f>
        <v>18084085</v>
      </c>
      <c r="N42" s="55"/>
      <c r="O42" s="55"/>
      <c r="P42" s="55"/>
    </row>
    <row r="43" spans="1:16" ht="12.75" customHeight="1" thickTop="1">
      <c r="A43" s="50"/>
      <c r="B43" s="50"/>
      <c r="C43" s="51"/>
      <c r="D43" s="50"/>
      <c r="E43" s="64"/>
      <c r="F43" s="64"/>
      <c r="G43" s="64"/>
      <c r="H43" s="55"/>
      <c r="I43" s="55"/>
      <c r="J43" s="55"/>
      <c r="K43" s="55"/>
      <c r="L43" s="56"/>
      <c r="M43" s="55"/>
      <c r="N43" s="55"/>
      <c r="O43" s="55"/>
      <c r="P43" s="55"/>
    </row>
    <row r="44" spans="1:16" ht="18.75" customHeight="1">
      <c r="A44" s="45" t="s">
        <v>589</v>
      </c>
      <c r="B44" s="50"/>
      <c r="C44" s="51"/>
      <c r="D44" s="50"/>
      <c r="E44" s="53"/>
      <c r="F44" s="53"/>
      <c r="G44" s="53"/>
      <c r="H44" s="55"/>
      <c r="I44" s="55"/>
      <c r="J44" s="55"/>
      <c r="K44" s="55"/>
      <c r="L44" s="56"/>
      <c r="M44" s="55"/>
      <c r="N44" s="55"/>
      <c r="O44" s="55"/>
      <c r="P44" s="55"/>
    </row>
    <row r="45" spans="1:16" s="72" customFormat="1" ht="37.5" customHeight="1">
      <c r="A45" s="67" t="s">
        <v>236</v>
      </c>
      <c r="B45" s="67" t="s">
        <v>512</v>
      </c>
      <c r="C45" s="68">
        <v>205005</v>
      </c>
      <c r="D45" s="69" t="s">
        <v>516</v>
      </c>
      <c r="E45" s="70">
        <v>0</v>
      </c>
      <c r="F45" s="70">
        <v>201327.09</v>
      </c>
      <c r="G45" s="70">
        <f>+E45+F45</f>
        <v>201327.09</v>
      </c>
      <c r="H45" s="71" t="s">
        <v>323</v>
      </c>
      <c r="I45" s="71"/>
      <c r="J45" s="71"/>
      <c r="K45" s="71"/>
      <c r="L45" s="56">
        <v>100000</v>
      </c>
      <c r="M45" s="56">
        <f t="shared" ref="M45:M53" si="2">+G45+L45</f>
        <v>301327.08999999997</v>
      </c>
      <c r="N45" s="55" t="s">
        <v>245</v>
      </c>
      <c r="O45" s="55"/>
      <c r="P45" s="55"/>
    </row>
    <row r="46" spans="1:16" s="72" customFormat="1" ht="27.6" hidden="1">
      <c r="A46" s="67" t="s">
        <v>236</v>
      </c>
      <c r="B46" s="67" t="s">
        <v>512</v>
      </c>
      <c r="C46" s="68">
        <v>205005</v>
      </c>
      <c r="D46" s="69" t="s">
        <v>517</v>
      </c>
      <c r="E46" s="70">
        <v>0</v>
      </c>
      <c r="F46" s="70">
        <v>2367523.83</v>
      </c>
      <c r="G46" s="70">
        <f>+E46+F46</f>
        <v>2367523.83</v>
      </c>
      <c r="H46" s="71"/>
      <c r="I46" s="71"/>
      <c r="J46" s="71"/>
      <c r="K46" s="71"/>
      <c r="L46" s="73"/>
      <c r="M46" s="56">
        <f t="shared" si="2"/>
        <v>2367523.83</v>
      </c>
      <c r="N46" s="55"/>
      <c r="O46" s="55"/>
      <c r="P46" s="55"/>
    </row>
    <row r="47" spans="1:16" ht="33" hidden="1" customHeight="1">
      <c r="A47" s="50" t="s">
        <v>235</v>
      </c>
      <c r="B47" s="50" t="s">
        <v>513</v>
      </c>
      <c r="C47" s="51">
        <v>255010</v>
      </c>
      <c r="D47" s="67" t="s">
        <v>518</v>
      </c>
      <c r="E47" s="53">
        <v>0</v>
      </c>
      <c r="F47" s="53">
        <v>391649.2</v>
      </c>
      <c r="G47" s="53">
        <f>+E47+F47</f>
        <v>391649.2</v>
      </c>
      <c r="H47" s="55"/>
      <c r="I47" s="55" t="s">
        <v>131</v>
      </c>
      <c r="J47" s="55" t="s">
        <v>132</v>
      </c>
      <c r="K47" s="55" t="s">
        <v>133</v>
      </c>
      <c r="L47" s="56"/>
      <c r="M47" s="56">
        <f t="shared" si="2"/>
        <v>391649.2</v>
      </c>
      <c r="N47" s="55"/>
      <c r="O47" s="55"/>
      <c r="P47" s="55"/>
    </row>
    <row r="48" spans="1:16" ht="12.75" hidden="1" customHeight="1">
      <c r="A48" s="50" t="s">
        <v>235</v>
      </c>
      <c r="B48" s="50" t="s">
        <v>514</v>
      </c>
      <c r="C48" s="51">
        <v>250005</v>
      </c>
      <c r="D48" s="50" t="s">
        <v>519</v>
      </c>
      <c r="E48" s="53">
        <v>0</v>
      </c>
      <c r="F48" s="53">
        <v>81222.05</v>
      </c>
      <c r="G48" s="53">
        <f t="shared" ref="G48:G53" si="3">+E48+F48</f>
        <v>81222.05</v>
      </c>
      <c r="H48" s="55"/>
      <c r="I48" s="55" t="s">
        <v>143</v>
      </c>
      <c r="J48" s="55" t="s">
        <v>142</v>
      </c>
      <c r="K48" s="74">
        <v>41061</v>
      </c>
      <c r="L48" s="56"/>
      <c r="M48" s="56">
        <f t="shared" si="2"/>
        <v>81222.05</v>
      </c>
      <c r="N48" s="55"/>
      <c r="O48" s="55"/>
      <c r="P48" s="55"/>
    </row>
    <row r="49" spans="1:16" ht="48.75" customHeight="1">
      <c r="A49" s="50" t="s">
        <v>235</v>
      </c>
      <c r="B49" s="50" t="s">
        <v>514</v>
      </c>
      <c r="C49" s="51">
        <v>250005</v>
      </c>
      <c r="D49" s="50" t="s">
        <v>520</v>
      </c>
      <c r="E49" s="53">
        <v>0</v>
      </c>
      <c r="F49" s="53">
        <v>712313.51</v>
      </c>
      <c r="G49" s="53">
        <f t="shared" si="3"/>
        <v>712313.51</v>
      </c>
      <c r="H49" s="55"/>
      <c r="I49" s="55" t="s">
        <v>144</v>
      </c>
      <c r="J49" s="55" t="s">
        <v>153</v>
      </c>
      <c r="K49" s="55" t="s">
        <v>141</v>
      </c>
      <c r="L49" s="56">
        <v>-200000</v>
      </c>
      <c r="M49" s="56">
        <f t="shared" si="2"/>
        <v>512313.51</v>
      </c>
      <c r="N49" s="55" t="s">
        <v>259</v>
      </c>
      <c r="O49" s="55"/>
      <c r="P49" s="55"/>
    </row>
    <row r="50" spans="1:16" ht="12.75" hidden="1" customHeight="1">
      <c r="A50" s="50" t="s">
        <v>235</v>
      </c>
      <c r="B50" s="50" t="s">
        <v>514</v>
      </c>
      <c r="C50" s="51">
        <v>250005</v>
      </c>
      <c r="D50" s="50" t="s">
        <v>521</v>
      </c>
      <c r="E50" s="53">
        <v>0</v>
      </c>
      <c r="F50" s="53">
        <v>300000</v>
      </c>
      <c r="G50" s="53">
        <f t="shared" si="3"/>
        <v>300000</v>
      </c>
      <c r="H50" s="55"/>
      <c r="I50" s="55" t="s">
        <v>154</v>
      </c>
      <c r="J50" s="55" t="s">
        <v>155</v>
      </c>
      <c r="K50" s="55" t="s">
        <v>156</v>
      </c>
      <c r="L50" s="56"/>
      <c r="M50" s="56">
        <f t="shared" si="2"/>
        <v>300000</v>
      </c>
      <c r="N50" s="55"/>
      <c r="O50" s="55"/>
      <c r="P50" s="55"/>
    </row>
    <row r="51" spans="1:16" ht="41.4">
      <c r="A51" s="50" t="s">
        <v>234</v>
      </c>
      <c r="B51" s="50" t="s">
        <v>515</v>
      </c>
      <c r="C51" s="51">
        <v>305005</v>
      </c>
      <c r="D51" s="50" t="s">
        <v>522</v>
      </c>
      <c r="E51" s="53">
        <v>0</v>
      </c>
      <c r="F51" s="53">
        <v>500000</v>
      </c>
      <c r="G51" s="53">
        <f t="shared" si="3"/>
        <v>500000</v>
      </c>
      <c r="H51" s="55"/>
      <c r="I51" s="55"/>
      <c r="J51" s="55"/>
      <c r="K51" s="55"/>
      <c r="L51" s="56">
        <v>-500000</v>
      </c>
      <c r="M51" s="56">
        <f t="shared" si="2"/>
        <v>0</v>
      </c>
      <c r="N51" s="55" t="s">
        <v>268</v>
      </c>
      <c r="O51" s="55"/>
      <c r="P51" s="55"/>
    </row>
    <row r="52" spans="1:16" ht="34.5" customHeight="1">
      <c r="A52" s="50" t="s">
        <v>238</v>
      </c>
      <c r="B52" s="50" t="s">
        <v>506</v>
      </c>
      <c r="C52" s="51">
        <v>615070</v>
      </c>
      <c r="D52" s="50" t="s">
        <v>523</v>
      </c>
      <c r="E52" s="53">
        <v>0</v>
      </c>
      <c r="F52" s="53">
        <v>228437.5</v>
      </c>
      <c r="G52" s="53">
        <f t="shared" si="3"/>
        <v>228437.5</v>
      </c>
      <c r="H52" s="55"/>
      <c r="I52" s="55" t="s">
        <v>55</v>
      </c>
      <c r="J52" s="55" t="s">
        <v>56</v>
      </c>
      <c r="K52" s="55" t="s">
        <v>57</v>
      </c>
      <c r="L52" s="56">
        <v>-125339</v>
      </c>
      <c r="M52" s="56">
        <f t="shared" si="2"/>
        <v>103098.5</v>
      </c>
      <c r="N52" s="55" t="s">
        <v>241</v>
      </c>
      <c r="O52" s="55" t="s">
        <v>200</v>
      </c>
      <c r="P52" s="55" t="s">
        <v>200</v>
      </c>
    </row>
    <row r="53" spans="1:16" ht="16.5" hidden="1" customHeight="1">
      <c r="A53" s="50" t="s">
        <v>237</v>
      </c>
      <c r="B53" s="50" t="s">
        <v>319</v>
      </c>
      <c r="C53" s="51">
        <v>635005</v>
      </c>
      <c r="D53" s="50" t="s">
        <v>524</v>
      </c>
      <c r="E53" s="53">
        <v>0</v>
      </c>
      <c r="F53" s="53">
        <v>322908.21999999997</v>
      </c>
      <c r="G53" s="53">
        <f t="shared" si="3"/>
        <v>322908.21999999997</v>
      </c>
      <c r="H53" s="55"/>
      <c r="I53" s="55"/>
      <c r="J53" s="55"/>
      <c r="K53" s="55"/>
      <c r="L53" s="56"/>
      <c r="M53" s="56">
        <f t="shared" si="2"/>
        <v>322908.21999999997</v>
      </c>
      <c r="N53" s="55"/>
      <c r="O53" s="55"/>
      <c r="P53" s="55"/>
    </row>
    <row r="54" spans="1:16" ht="18.75" customHeight="1" thickBot="1">
      <c r="A54" s="50"/>
      <c r="B54" s="50"/>
      <c r="C54" s="51"/>
      <c r="D54" s="50"/>
      <c r="E54" s="63">
        <f>SUM(E45:E53)</f>
        <v>0</v>
      </c>
      <c r="F54" s="63">
        <f>SUM(F45:F53)</f>
        <v>5105381.3999999994</v>
      </c>
      <c r="G54" s="63">
        <f>SUM(G45:G53)</f>
        <v>5105381.3999999994</v>
      </c>
      <c r="H54" s="55"/>
      <c r="I54" s="55"/>
      <c r="J54" s="55"/>
      <c r="K54" s="55"/>
      <c r="L54" s="63">
        <f>SUM(L45:L53)</f>
        <v>-725339</v>
      </c>
      <c r="M54" s="63">
        <f>SUM(M45:M53)</f>
        <v>4380042.3999999994</v>
      </c>
      <c r="N54" s="55"/>
      <c r="O54" s="55"/>
      <c r="P54" s="55"/>
    </row>
    <row r="55" spans="1:16" ht="12.75" hidden="1" customHeight="1" thickTop="1">
      <c r="A55" s="50"/>
      <c r="B55" s="50"/>
      <c r="C55" s="51"/>
      <c r="D55" s="50"/>
      <c r="E55" s="64"/>
      <c r="F55" s="64"/>
      <c r="G55" s="64"/>
      <c r="H55" s="55"/>
      <c r="I55" s="55"/>
      <c r="J55" s="55"/>
      <c r="K55" s="55"/>
      <c r="L55" s="56"/>
      <c r="M55" s="55"/>
      <c r="N55" s="55"/>
      <c r="O55" s="55"/>
      <c r="P55" s="55"/>
    </row>
    <row r="56" spans="1:16" ht="12.75" hidden="1" customHeight="1">
      <c r="A56" s="45" t="s">
        <v>590</v>
      </c>
      <c r="B56" s="50"/>
      <c r="C56" s="51"/>
      <c r="D56" s="50"/>
      <c r="E56" s="53"/>
      <c r="F56" s="53"/>
      <c r="G56" s="53"/>
      <c r="H56" s="55"/>
      <c r="I56" s="55"/>
      <c r="J56" s="55"/>
      <c r="K56" s="55"/>
      <c r="L56" s="56"/>
      <c r="M56" s="55"/>
      <c r="N56" s="55"/>
      <c r="O56" s="55"/>
      <c r="P56" s="55"/>
    </row>
    <row r="57" spans="1:16" s="72" customFormat="1" ht="12.75" hidden="1" customHeight="1">
      <c r="A57" s="50" t="s">
        <v>235</v>
      </c>
      <c r="B57" s="67" t="s">
        <v>525</v>
      </c>
      <c r="C57" s="68">
        <v>755025</v>
      </c>
      <c r="D57" s="67" t="s">
        <v>526</v>
      </c>
      <c r="E57" s="70">
        <v>0</v>
      </c>
      <c r="F57" s="70">
        <v>73242.14</v>
      </c>
      <c r="G57" s="70">
        <f t="shared" ref="G57:G62" si="4">+E57+F57</f>
        <v>73242.14</v>
      </c>
      <c r="H57" s="71"/>
      <c r="I57" s="71" t="s">
        <v>175</v>
      </c>
      <c r="J57" s="71" t="s">
        <v>176</v>
      </c>
      <c r="K57" s="71" t="s">
        <v>177</v>
      </c>
      <c r="L57" s="73"/>
      <c r="M57" s="56">
        <f t="shared" ref="M57:M62" si="5">+G57+L57</f>
        <v>73242.14</v>
      </c>
      <c r="N57" s="55"/>
      <c r="O57" s="55"/>
      <c r="P57" s="55"/>
    </row>
    <row r="58" spans="1:16" ht="12.75" hidden="1" customHeight="1">
      <c r="A58" s="50" t="s">
        <v>235</v>
      </c>
      <c r="B58" s="50" t="s">
        <v>513</v>
      </c>
      <c r="C58" s="51">
        <v>255010</v>
      </c>
      <c r="D58" s="67" t="s">
        <v>527</v>
      </c>
      <c r="E58" s="53">
        <v>0</v>
      </c>
      <c r="F58" s="53">
        <f>93259.84+128921</f>
        <v>222180.84</v>
      </c>
      <c r="G58" s="53">
        <f t="shared" si="4"/>
        <v>222180.84</v>
      </c>
      <c r="H58" s="55"/>
      <c r="I58" s="55" t="s">
        <v>131</v>
      </c>
      <c r="J58" s="55" t="s">
        <v>132</v>
      </c>
      <c r="K58" s="55" t="s">
        <v>133</v>
      </c>
      <c r="L58" s="56"/>
      <c r="M58" s="56">
        <f t="shared" si="5"/>
        <v>222180.84</v>
      </c>
      <c r="N58" s="55"/>
      <c r="O58" s="55"/>
      <c r="P58" s="55"/>
    </row>
    <row r="59" spans="1:16" ht="12.75" hidden="1" customHeight="1">
      <c r="A59" s="50" t="s">
        <v>235</v>
      </c>
      <c r="B59" s="50" t="s">
        <v>513</v>
      </c>
      <c r="C59" s="51">
        <v>255010</v>
      </c>
      <c r="D59" s="50" t="s">
        <v>528</v>
      </c>
      <c r="E59" s="53">
        <v>0</v>
      </c>
      <c r="F59" s="53">
        <v>209702.22</v>
      </c>
      <c r="G59" s="53">
        <f t="shared" si="4"/>
        <v>209702.22</v>
      </c>
      <c r="H59" s="55"/>
      <c r="I59" s="55" t="s">
        <v>134</v>
      </c>
      <c r="J59" s="55" t="s">
        <v>135</v>
      </c>
      <c r="K59" s="55" t="s">
        <v>136</v>
      </c>
      <c r="L59" s="56"/>
      <c r="M59" s="56">
        <f t="shared" si="5"/>
        <v>209702.22</v>
      </c>
      <c r="N59" s="55"/>
      <c r="O59" s="55"/>
      <c r="P59" s="55"/>
    </row>
    <row r="60" spans="1:16" ht="12.75" hidden="1" customHeight="1">
      <c r="A60" s="50" t="s">
        <v>237</v>
      </c>
      <c r="B60" s="50" t="s">
        <v>319</v>
      </c>
      <c r="C60" s="51">
        <v>635005</v>
      </c>
      <c r="D60" s="50" t="s">
        <v>529</v>
      </c>
      <c r="E60" s="53">
        <v>0</v>
      </c>
      <c r="F60" s="53">
        <v>119002.04</v>
      </c>
      <c r="G60" s="53">
        <f t="shared" si="4"/>
        <v>119002.04</v>
      </c>
      <c r="H60" s="55"/>
      <c r="I60" s="55" t="s">
        <v>80</v>
      </c>
      <c r="J60" s="55" t="s">
        <v>81</v>
      </c>
      <c r="K60" s="55" t="s">
        <v>140</v>
      </c>
      <c r="L60" s="56"/>
      <c r="M60" s="56">
        <f t="shared" si="5"/>
        <v>119002.04</v>
      </c>
      <c r="N60" s="55"/>
      <c r="O60" s="55"/>
      <c r="P60" s="55"/>
    </row>
    <row r="61" spans="1:16" ht="12.75" hidden="1" customHeight="1">
      <c r="A61" s="50" t="s">
        <v>237</v>
      </c>
      <c r="B61" s="50" t="s">
        <v>319</v>
      </c>
      <c r="C61" s="51">
        <v>635005</v>
      </c>
      <c r="D61" s="50" t="s">
        <v>530</v>
      </c>
      <c r="E61" s="53">
        <v>0</v>
      </c>
      <c r="F61" s="53">
        <v>27355.55</v>
      </c>
      <c r="G61" s="53">
        <f t="shared" si="4"/>
        <v>27355.55</v>
      </c>
      <c r="H61" s="55"/>
      <c r="I61" s="55"/>
      <c r="J61" s="55"/>
      <c r="K61" s="55"/>
      <c r="L61" s="56"/>
      <c r="M61" s="56">
        <f t="shared" si="5"/>
        <v>27355.55</v>
      </c>
      <c r="N61" s="55"/>
      <c r="O61" s="55"/>
      <c r="P61" s="55"/>
    </row>
    <row r="62" spans="1:16" s="72" customFormat="1" ht="12.75" hidden="1" customHeight="1">
      <c r="A62" s="50" t="s">
        <v>235</v>
      </c>
      <c r="B62" s="67" t="s">
        <v>525</v>
      </c>
      <c r="C62" s="68">
        <v>755035</v>
      </c>
      <c r="D62" s="67" t="s">
        <v>531</v>
      </c>
      <c r="E62" s="70">
        <v>0</v>
      </c>
      <c r="F62" s="70">
        <v>121632</v>
      </c>
      <c r="G62" s="70">
        <f t="shared" si="4"/>
        <v>121632</v>
      </c>
      <c r="H62" s="71"/>
      <c r="I62" s="71" t="s">
        <v>191</v>
      </c>
      <c r="J62" s="71" t="s">
        <v>191</v>
      </c>
      <c r="K62" s="71" t="s">
        <v>191</v>
      </c>
      <c r="L62" s="73"/>
      <c r="M62" s="56">
        <f t="shared" si="5"/>
        <v>121632</v>
      </c>
      <c r="N62" s="55"/>
      <c r="O62" s="55"/>
      <c r="P62" s="55"/>
    </row>
    <row r="63" spans="1:16" ht="16.5" hidden="1" customHeight="1" thickBot="1">
      <c r="A63" s="50"/>
      <c r="B63" s="50"/>
      <c r="C63" s="51"/>
      <c r="D63" s="50"/>
      <c r="E63" s="63">
        <f>SUM(E57:E62)</f>
        <v>0</v>
      </c>
      <c r="F63" s="63">
        <f>SUM(F57:F62)</f>
        <v>773114.79</v>
      </c>
      <c r="G63" s="63">
        <f>SUM(G57:G62)</f>
        <v>773114.79</v>
      </c>
      <c r="H63" s="55"/>
      <c r="I63" s="55"/>
      <c r="J63" s="55"/>
      <c r="K63" s="55"/>
      <c r="L63" s="63">
        <f>SUM(L57:L62)</f>
        <v>0</v>
      </c>
      <c r="M63" s="63">
        <f>SUM(M57:M62)</f>
        <v>773114.79</v>
      </c>
      <c r="N63" s="55"/>
      <c r="O63" s="55"/>
      <c r="P63" s="55"/>
    </row>
    <row r="64" spans="1:16" ht="12.75" hidden="1" customHeight="1" thickTop="1">
      <c r="A64" s="50"/>
      <c r="B64" s="50"/>
      <c r="C64" s="51"/>
      <c r="D64" s="50"/>
      <c r="E64" s="64"/>
      <c r="F64" s="64"/>
      <c r="G64" s="64"/>
      <c r="H64" s="55"/>
      <c r="I64" s="55"/>
      <c r="J64" s="55"/>
      <c r="K64" s="55"/>
      <c r="L64" s="56"/>
      <c r="M64" s="55"/>
      <c r="N64" s="55"/>
      <c r="O64" s="55"/>
      <c r="P64" s="55"/>
    </row>
    <row r="65" spans="1:16" ht="12.75" customHeight="1" thickTop="1">
      <c r="A65" s="50"/>
      <c r="B65" s="50"/>
      <c r="C65" s="51"/>
      <c r="D65" s="50"/>
      <c r="E65" s="64"/>
      <c r="F65" s="64"/>
      <c r="G65" s="64"/>
      <c r="H65" s="55"/>
      <c r="I65" s="55"/>
      <c r="J65" s="55"/>
      <c r="K65" s="55"/>
      <c r="L65" s="56"/>
      <c r="M65" s="55"/>
      <c r="N65" s="55"/>
      <c r="O65" s="55"/>
      <c r="P65" s="55"/>
    </row>
    <row r="66" spans="1:16" ht="12.75" customHeight="1">
      <c r="A66" s="50"/>
      <c r="B66" s="50"/>
      <c r="C66" s="51"/>
      <c r="D66" s="50"/>
      <c r="E66" s="64"/>
      <c r="F66" s="64"/>
      <c r="G66" s="64"/>
      <c r="H66" s="55"/>
      <c r="I66" s="55"/>
      <c r="J66" s="55"/>
      <c r="K66" s="55"/>
      <c r="L66" s="56"/>
      <c r="M66" s="55"/>
      <c r="N66" s="55"/>
      <c r="O66" s="55"/>
      <c r="P66" s="55"/>
    </row>
    <row r="67" spans="1:16" ht="15.75" customHeight="1">
      <c r="A67" s="45" t="s">
        <v>591</v>
      </c>
      <c r="B67" s="50"/>
      <c r="C67" s="51"/>
      <c r="D67" s="50"/>
      <c r="E67" s="53"/>
      <c r="F67" s="53"/>
      <c r="G67" s="53"/>
      <c r="H67" s="55"/>
      <c r="I67" s="55"/>
      <c r="J67" s="55"/>
      <c r="K67" s="55"/>
      <c r="L67" s="56"/>
      <c r="M67" s="55"/>
      <c r="N67" s="55"/>
      <c r="O67" s="55"/>
      <c r="P67" s="55"/>
    </row>
    <row r="68" spans="1:16" ht="21" customHeight="1">
      <c r="A68" s="50" t="s">
        <v>234</v>
      </c>
      <c r="B68" s="50" t="s">
        <v>333</v>
      </c>
      <c r="C68" s="75">
        <v>315005</v>
      </c>
      <c r="D68" s="50" t="s">
        <v>334</v>
      </c>
      <c r="E68" s="53">
        <v>1450000</v>
      </c>
      <c r="F68" s="54"/>
      <c r="G68" s="53">
        <f>+E68+F68</f>
        <v>1450000</v>
      </c>
      <c r="H68" s="55" t="s">
        <v>323</v>
      </c>
      <c r="I68" s="55"/>
      <c r="J68" s="55"/>
      <c r="K68" s="55"/>
      <c r="L68" s="56">
        <f>+-500000-850000-100000</f>
        <v>-1450000</v>
      </c>
      <c r="M68" s="56">
        <f>+G68+L68</f>
        <v>0</v>
      </c>
      <c r="N68" s="55" t="s">
        <v>244</v>
      </c>
      <c r="O68" s="55"/>
      <c r="P68" s="55"/>
    </row>
    <row r="69" spans="1:16" ht="32.25" customHeight="1">
      <c r="A69" s="50" t="s">
        <v>234</v>
      </c>
      <c r="B69" s="50" t="s">
        <v>321</v>
      </c>
      <c r="C69" s="51">
        <v>320010</v>
      </c>
      <c r="D69" s="50" t="s">
        <v>522</v>
      </c>
      <c r="E69" s="53">
        <v>0</v>
      </c>
      <c r="F69" s="54"/>
      <c r="G69" s="53">
        <f>+E69+F69</f>
        <v>0</v>
      </c>
      <c r="H69" s="55"/>
      <c r="I69" s="55"/>
      <c r="J69" s="55"/>
      <c r="K69" s="55"/>
      <c r="L69" s="56">
        <v>500000</v>
      </c>
      <c r="M69" s="56">
        <f>+G69+L69</f>
        <v>500000</v>
      </c>
      <c r="N69" s="55" t="s">
        <v>582</v>
      </c>
      <c r="O69" s="55"/>
      <c r="P69" s="55"/>
    </row>
    <row r="70" spans="1:16" ht="19.5" customHeight="1">
      <c r="A70" s="50" t="s">
        <v>234</v>
      </c>
      <c r="B70" s="50" t="s">
        <v>333</v>
      </c>
      <c r="C70" s="75">
        <v>315005</v>
      </c>
      <c r="D70" s="50" t="s">
        <v>242</v>
      </c>
      <c r="E70" s="53">
        <v>0</v>
      </c>
      <c r="F70" s="54"/>
      <c r="G70" s="53">
        <f>+E70+F70</f>
        <v>0</v>
      </c>
      <c r="H70" s="55"/>
      <c r="I70" s="55"/>
      <c r="J70" s="55"/>
      <c r="K70" s="55"/>
      <c r="L70" s="56">
        <v>850000</v>
      </c>
      <c r="M70" s="56">
        <f>+G70+L70</f>
        <v>850000</v>
      </c>
      <c r="N70" s="55" t="s">
        <v>581</v>
      </c>
      <c r="O70" s="55"/>
      <c r="P70" s="55"/>
    </row>
    <row r="71" spans="1:16" ht="18" customHeight="1">
      <c r="A71" s="50" t="s">
        <v>234</v>
      </c>
      <c r="B71" s="50" t="s">
        <v>333</v>
      </c>
      <c r="C71" s="75">
        <v>315005</v>
      </c>
      <c r="D71" s="50" t="s">
        <v>243</v>
      </c>
      <c r="E71" s="53">
        <v>0</v>
      </c>
      <c r="F71" s="54"/>
      <c r="G71" s="53">
        <f>+E71+F71</f>
        <v>0</v>
      </c>
      <c r="H71" s="55"/>
      <c r="I71" s="55"/>
      <c r="J71" s="55"/>
      <c r="K71" s="55"/>
      <c r="L71" s="56">
        <v>100000</v>
      </c>
      <c r="M71" s="56">
        <f>+G71+L71</f>
        <v>100000</v>
      </c>
      <c r="N71" s="55" t="s">
        <v>583</v>
      </c>
      <c r="O71" s="55"/>
      <c r="P71" s="55"/>
    </row>
    <row r="72" spans="1:16" ht="21" customHeight="1" thickBot="1">
      <c r="A72" s="50"/>
      <c r="B72" s="50"/>
      <c r="C72" s="51"/>
      <c r="D72" s="50"/>
      <c r="E72" s="63">
        <f>SUM(E68:F71)</f>
        <v>1450000</v>
      </c>
      <c r="F72" s="63">
        <f>SUM(F68:F68)</f>
        <v>0</v>
      </c>
      <c r="G72" s="63">
        <f t="shared" ref="G72:M72" si="6">SUM(G68:H71)</f>
        <v>1450000</v>
      </c>
      <c r="H72" s="63">
        <f t="shared" si="6"/>
        <v>0</v>
      </c>
      <c r="I72" s="63">
        <f t="shared" si="6"/>
        <v>0</v>
      </c>
      <c r="J72" s="63">
        <f t="shared" si="6"/>
        <v>0</v>
      </c>
      <c r="K72" s="63">
        <f t="shared" si="6"/>
        <v>0</v>
      </c>
      <c r="L72" s="63">
        <f>SUM(L68:L71)</f>
        <v>0</v>
      </c>
      <c r="M72" s="63">
        <f t="shared" si="6"/>
        <v>1450000</v>
      </c>
      <c r="N72" s="55"/>
      <c r="O72" s="55"/>
      <c r="P72" s="55"/>
    </row>
    <row r="73" spans="1:16" ht="12.75" hidden="1" customHeight="1" thickTop="1">
      <c r="A73" s="50"/>
      <c r="B73" s="50"/>
      <c r="C73" s="51"/>
      <c r="D73" s="50"/>
      <c r="E73" s="53"/>
      <c r="F73" s="53"/>
      <c r="G73" s="53"/>
      <c r="H73" s="55"/>
      <c r="I73" s="55"/>
      <c r="J73" s="55"/>
      <c r="K73" s="55"/>
      <c r="L73" s="56"/>
      <c r="M73" s="55"/>
      <c r="N73" s="55"/>
      <c r="O73" s="55"/>
      <c r="P73" s="55"/>
    </row>
    <row r="74" spans="1:16" ht="12.75" customHeight="1" thickTop="1">
      <c r="A74" s="45" t="s">
        <v>592</v>
      </c>
      <c r="B74" s="50"/>
      <c r="C74" s="51"/>
      <c r="D74" s="50"/>
      <c r="E74" s="53"/>
      <c r="F74" s="53"/>
      <c r="G74" s="53"/>
      <c r="H74" s="55"/>
      <c r="I74" s="55"/>
      <c r="J74" s="55"/>
      <c r="K74" s="55"/>
      <c r="L74" s="56"/>
      <c r="M74" s="55"/>
      <c r="N74" s="55"/>
      <c r="O74" s="55"/>
      <c r="P74" s="55"/>
    </row>
    <row r="75" spans="1:16" ht="39" customHeight="1">
      <c r="A75" s="50" t="s">
        <v>234</v>
      </c>
      <c r="B75" s="50" t="s">
        <v>333</v>
      </c>
      <c r="C75" s="75">
        <v>315005</v>
      </c>
      <c r="D75" s="50" t="s">
        <v>243</v>
      </c>
      <c r="E75" s="53">
        <v>0</v>
      </c>
      <c r="F75" s="54"/>
      <c r="G75" s="53">
        <f>+E75+F75</f>
        <v>0</v>
      </c>
      <c r="H75" s="55"/>
      <c r="I75" s="55"/>
      <c r="J75" s="55"/>
      <c r="K75" s="55"/>
      <c r="L75" s="56">
        <v>9000</v>
      </c>
      <c r="M75" s="56">
        <f>+G75+L75</f>
        <v>9000</v>
      </c>
      <c r="N75" s="55" t="s">
        <v>586</v>
      </c>
      <c r="O75" s="55"/>
      <c r="P75" s="55"/>
    </row>
    <row r="76" spans="1:16" ht="21.75" customHeight="1" thickBot="1">
      <c r="A76" s="50"/>
      <c r="B76" s="50"/>
      <c r="C76" s="51"/>
      <c r="D76" s="50"/>
      <c r="E76" s="63">
        <f>SUM(E75)</f>
        <v>0</v>
      </c>
      <c r="F76" s="63">
        <f>SUM(F72:F72)</f>
        <v>0</v>
      </c>
      <c r="G76" s="63">
        <f t="shared" ref="G76:M76" si="7">SUM(G75)</f>
        <v>0</v>
      </c>
      <c r="H76" s="63">
        <f t="shared" si="7"/>
        <v>0</v>
      </c>
      <c r="I76" s="63">
        <f t="shared" si="7"/>
        <v>0</v>
      </c>
      <c r="J76" s="63">
        <f t="shared" si="7"/>
        <v>0</v>
      </c>
      <c r="K76" s="63">
        <f t="shared" si="7"/>
        <v>0</v>
      </c>
      <c r="L76" s="63">
        <f t="shared" si="7"/>
        <v>9000</v>
      </c>
      <c r="M76" s="63">
        <f t="shared" si="7"/>
        <v>9000</v>
      </c>
      <c r="N76" s="55"/>
      <c r="O76" s="55"/>
      <c r="P76" s="55"/>
    </row>
    <row r="77" spans="1:16" ht="12.75" hidden="1" customHeight="1" thickTop="1">
      <c r="A77" s="50"/>
      <c r="B77" s="50"/>
      <c r="C77" s="51"/>
      <c r="D77" s="50"/>
      <c r="E77" s="53"/>
      <c r="F77" s="53"/>
      <c r="G77" s="53"/>
      <c r="H77" s="55"/>
      <c r="I77" s="55"/>
      <c r="J77" s="55"/>
      <c r="K77" s="55"/>
      <c r="L77" s="56"/>
      <c r="M77" s="55"/>
      <c r="N77" s="55"/>
      <c r="O77" s="55"/>
      <c r="P77" s="55"/>
    </row>
    <row r="78" spans="1:16" ht="12.75" hidden="1" customHeight="1">
      <c r="A78" s="45" t="s">
        <v>593</v>
      </c>
      <c r="B78" s="50"/>
      <c r="C78" s="51"/>
      <c r="D78" s="50"/>
      <c r="E78" s="53"/>
      <c r="F78" s="53"/>
      <c r="G78" s="53"/>
      <c r="H78" s="55"/>
      <c r="I78" s="55"/>
      <c r="J78" s="55"/>
      <c r="K78" s="55"/>
      <c r="L78" s="56"/>
      <c r="M78" s="55"/>
      <c r="N78" s="55"/>
      <c r="O78" s="55"/>
      <c r="P78" s="55"/>
    </row>
    <row r="79" spans="1:16" ht="12.75" hidden="1" customHeight="1">
      <c r="A79" s="50" t="s">
        <v>236</v>
      </c>
      <c r="B79" s="50" t="s">
        <v>316</v>
      </c>
      <c r="C79" s="75">
        <v>120005</v>
      </c>
      <c r="D79" s="50" t="s">
        <v>532</v>
      </c>
      <c r="E79" s="53">
        <v>0</v>
      </c>
      <c r="F79" s="54">
        <v>733636.2</v>
      </c>
      <c r="G79" s="76">
        <f>+E79+F79</f>
        <v>733636.2</v>
      </c>
      <c r="H79" s="55" t="s">
        <v>323</v>
      </c>
      <c r="I79" s="55" t="s">
        <v>112</v>
      </c>
      <c r="J79" s="55" t="s">
        <v>112</v>
      </c>
      <c r="K79" s="62" t="s">
        <v>111</v>
      </c>
      <c r="L79" s="56"/>
      <c r="M79" s="56">
        <f>+G79+L79</f>
        <v>733636.2</v>
      </c>
      <c r="N79" s="55"/>
      <c r="O79" s="55"/>
      <c r="P79" s="62"/>
    </row>
    <row r="80" spans="1:16" ht="12.75" hidden="1" customHeight="1" thickBot="1">
      <c r="A80" s="50"/>
      <c r="B80" s="50"/>
      <c r="C80" s="51"/>
      <c r="D80" s="50"/>
      <c r="E80" s="63">
        <f>SUM(E79:E79)</f>
        <v>0</v>
      </c>
      <c r="F80" s="63">
        <f>SUM(F79:F79)</f>
        <v>733636.2</v>
      </c>
      <c r="G80" s="63">
        <f>SUM(G79:G79)</f>
        <v>733636.2</v>
      </c>
      <c r="H80" s="55"/>
      <c r="I80" s="55"/>
      <c r="J80" s="55"/>
      <c r="K80" s="55"/>
      <c r="L80" s="63">
        <f>SUM(L79:L79)</f>
        <v>0</v>
      </c>
      <c r="M80" s="63">
        <f>SUM(M79:M79)</f>
        <v>733636.2</v>
      </c>
      <c r="N80" s="55"/>
      <c r="O80" s="55"/>
      <c r="P80" s="55"/>
    </row>
    <row r="81" spans="1:16" ht="12.75" hidden="1" customHeight="1" thickTop="1">
      <c r="A81" s="50"/>
      <c r="B81" s="50"/>
      <c r="C81" s="51"/>
      <c r="D81" s="50"/>
      <c r="E81" s="64"/>
      <c r="F81" s="64"/>
      <c r="G81" s="64"/>
      <c r="H81" s="55"/>
      <c r="I81" s="55"/>
      <c r="J81" s="55"/>
      <c r="K81" s="55"/>
      <c r="L81" s="56"/>
      <c r="M81" s="55"/>
      <c r="N81" s="55"/>
      <c r="O81" s="55"/>
      <c r="P81" s="55"/>
    </row>
    <row r="82" spans="1:16" ht="22.5" hidden="1" customHeight="1" thickTop="1">
      <c r="A82" s="45" t="s">
        <v>594</v>
      </c>
      <c r="B82" s="50"/>
      <c r="C82" s="51"/>
      <c r="D82" s="50"/>
      <c r="E82" s="53"/>
      <c r="F82" s="53"/>
      <c r="G82" s="53"/>
      <c r="H82" s="55"/>
      <c r="I82" s="55"/>
      <c r="J82" s="55"/>
      <c r="K82" s="55"/>
      <c r="L82" s="56"/>
      <c r="M82" s="55"/>
      <c r="N82" s="55"/>
      <c r="O82" s="55"/>
      <c r="P82" s="55"/>
    </row>
    <row r="83" spans="1:16" ht="12.75" hidden="1" customHeight="1">
      <c r="A83" s="50" t="s">
        <v>236</v>
      </c>
      <c r="B83" s="50" t="s">
        <v>316</v>
      </c>
      <c r="C83" s="75">
        <v>120005</v>
      </c>
      <c r="D83" s="50" t="s">
        <v>532</v>
      </c>
      <c r="E83" s="53">
        <v>0</v>
      </c>
      <c r="F83" s="54">
        <f>190732+74076</f>
        <v>264808</v>
      </c>
      <c r="G83" s="53">
        <f>+E83+F83</f>
        <v>264808</v>
      </c>
      <c r="H83" s="55" t="s">
        <v>323</v>
      </c>
      <c r="I83" s="55" t="s">
        <v>112</v>
      </c>
      <c r="J83" s="55" t="s">
        <v>112</v>
      </c>
      <c r="K83" s="62" t="s">
        <v>111</v>
      </c>
      <c r="L83" s="56"/>
      <c r="M83" s="56">
        <f>+G83+L83</f>
        <v>264808</v>
      </c>
      <c r="N83" s="55"/>
      <c r="O83" s="55"/>
      <c r="P83" s="62"/>
    </row>
    <row r="84" spans="1:16" ht="12.75" hidden="1" customHeight="1" thickBot="1">
      <c r="A84" s="50"/>
      <c r="B84" s="50"/>
      <c r="C84" s="51"/>
      <c r="D84" s="50"/>
      <c r="E84" s="63">
        <f>SUM(E83:E83)</f>
        <v>0</v>
      </c>
      <c r="F84" s="63">
        <f>SUM(F83:F83)</f>
        <v>264808</v>
      </c>
      <c r="G84" s="63">
        <f>SUM(G83:G83)</f>
        <v>264808</v>
      </c>
      <c r="H84" s="55"/>
      <c r="I84" s="55"/>
      <c r="J84" s="55"/>
      <c r="K84" s="55"/>
      <c r="L84" s="63">
        <f>SUM(L83:L83)</f>
        <v>0</v>
      </c>
      <c r="M84" s="63">
        <f>SUM(M83:M83)</f>
        <v>264808</v>
      </c>
      <c r="N84" s="55"/>
      <c r="O84" s="55"/>
      <c r="P84" s="55"/>
    </row>
    <row r="85" spans="1:16" ht="12.75" hidden="1" customHeight="1" thickTop="1">
      <c r="A85" s="50"/>
      <c r="B85" s="50"/>
      <c r="C85" s="51"/>
      <c r="D85" s="50"/>
      <c r="E85" s="64"/>
      <c r="F85" s="64"/>
      <c r="G85" s="64"/>
      <c r="H85" s="55"/>
      <c r="I85" s="55"/>
      <c r="J85" s="55"/>
      <c r="K85" s="55"/>
      <c r="L85" s="56"/>
      <c r="M85" s="55"/>
      <c r="N85" s="55"/>
      <c r="O85" s="55"/>
      <c r="P85" s="55"/>
    </row>
    <row r="86" spans="1:16" ht="19.5" customHeight="1" thickTop="1">
      <c r="A86" s="65" t="s">
        <v>595</v>
      </c>
      <c r="B86" s="66"/>
      <c r="C86" s="51"/>
      <c r="D86" s="50"/>
      <c r="E86" s="53"/>
      <c r="F86" s="53"/>
      <c r="G86" s="53"/>
      <c r="H86" s="55"/>
      <c r="I86" s="55"/>
      <c r="J86" s="55"/>
      <c r="K86" s="55"/>
      <c r="L86" s="56"/>
      <c r="M86" s="55"/>
      <c r="N86" s="55"/>
      <c r="O86" s="55"/>
      <c r="P86" s="55"/>
    </row>
    <row r="87" spans="1:16" ht="33" hidden="1" customHeight="1">
      <c r="A87" s="50" t="s">
        <v>235</v>
      </c>
      <c r="B87" s="50" t="s">
        <v>505</v>
      </c>
      <c r="C87" s="51">
        <v>255005</v>
      </c>
      <c r="D87" s="50" t="s">
        <v>336</v>
      </c>
      <c r="E87" s="53">
        <v>20914860</v>
      </c>
      <c r="F87" s="53"/>
      <c r="G87" s="53">
        <f t="shared" ref="G87:G129" si="8">+E87+F87</f>
        <v>20914860</v>
      </c>
      <c r="H87" s="55"/>
      <c r="I87" s="55"/>
      <c r="J87" s="55"/>
      <c r="K87" s="55"/>
      <c r="L87" s="56"/>
      <c r="M87" s="56">
        <f t="shared" ref="M87:M129" si="9">+G87+L87</f>
        <v>20914860</v>
      </c>
      <c r="N87" s="55" t="s">
        <v>275</v>
      </c>
      <c r="O87" s="55"/>
      <c r="P87" s="55"/>
    </row>
    <row r="88" spans="1:16" ht="35.25" customHeight="1">
      <c r="A88" s="50" t="s">
        <v>235</v>
      </c>
      <c r="B88" s="50" t="s">
        <v>505</v>
      </c>
      <c r="C88" s="51">
        <v>255005</v>
      </c>
      <c r="D88" s="50" t="s">
        <v>337</v>
      </c>
      <c r="E88" s="53">
        <v>67085400</v>
      </c>
      <c r="F88" s="53"/>
      <c r="G88" s="53">
        <f t="shared" si="8"/>
        <v>67085400</v>
      </c>
      <c r="H88" s="55"/>
      <c r="I88" s="55"/>
      <c r="J88" s="55"/>
      <c r="K88" s="55"/>
      <c r="L88" s="56">
        <v>-43000000</v>
      </c>
      <c r="M88" s="56">
        <f t="shared" si="9"/>
        <v>24085400</v>
      </c>
      <c r="N88" s="55" t="s">
        <v>276</v>
      </c>
      <c r="O88" s="55"/>
      <c r="P88" s="55"/>
    </row>
    <row r="89" spans="1:16" ht="27" hidden="1" customHeight="1">
      <c r="A89" s="50" t="s">
        <v>235</v>
      </c>
      <c r="B89" s="50" t="s">
        <v>505</v>
      </c>
      <c r="C89" s="51">
        <v>255005</v>
      </c>
      <c r="D89" s="50" t="s">
        <v>338</v>
      </c>
      <c r="E89" s="53">
        <v>9802100</v>
      </c>
      <c r="F89" s="53"/>
      <c r="G89" s="53">
        <f t="shared" si="8"/>
        <v>9802100</v>
      </c>
      <c r="H89" s="55"/>
      <c r="I89" s="55"/>
      <c r="J89" s="55"/>
      <c r="K89" s="55"/>
      <c r="L89" s="56"/>
      <c r="M89" s="56">
        <f t="shared" si="9"/>
        <v>9802100</v>
      </c>
      <c r="N89" s="55" t="s">
        <v>146</v>
      </c>
      <c r="O89" s="55"/>
      <c r="P89" s="55"/>
    </row>
    <row r="90" spans="1:16" ht="48" customHeight="1">
      <c r="A90" s="50" t="s">
        <v>235</v>
      </c>
      <c r="B90" s="50" t="s">
        <v>505</v>
      </c>
      <c r="C90" s="51">
        <v>255005</v>
      </c>
      <c r="D90" s="50" t="s">
        <v>339</v>
      </c>
      <c r="E90" s="53">
        <v>8000000</v>
      </c>
      <c r="F90" s="53"/>
      <c r="G90" s="53">
        <f t="shared" si="8"/>
        <v>8000000</v>
      </c>
      <c r="H90" s="55"/>
      <c r="I90" s="55"/>
      <c r="J90" s="55"/>
      <c r="K90" s="55"/>
      <c r="L90" s="56">
        <v>-5000000</v>
      </c>
      <c r="M90" s="56">
        <f t="shared" si="9"/>
        <v>3000000</v>
      </c>
      <c r="N90" s="55" t="s">
        <v>145</v>
      </c>
      <c r="O90" s="55"/>
      <c r="P90" s="55"/>
    </row>
    <row r="91" spans="1:16" ht="55.2">
      <c r="A91" s="50" t="s">
        <v>235</v>
      </c>
      <c r="B91" s="50" t="s">
        <v>505</v>
      </c>
      <c r="C91" s="51">
        <v>255005</v>
      </c>
      <c r="D91" s="50" t="s">
        <v>340</v>
      </c>
      <c r="E91" s="53">
        <v>6156072</v>
      </c>
      <c r="F91" s="53"/>
      <c r="G91" s="53">
        <f t="shared" si="8"/>
        <v>6156072</v>
      </c>
      <c r="H91" s="55"/>
      <c r="I91" s="55"/>
      <c r="J91" s="55"/>
      <c r="K91" s="55"/>
      <c r="L91" s="56">
        <v>-6156072</v>
      </c>
      <c r="M91" s="56">
        <f t="shared" si="9"/>
        <v>0</v>
      </c>
      <c r="N91" s="55" t="s">
        <v>147</v>
      </c>
      <c r="O91" s="55"/>
      <c r="P91" s="55"/>
    </row>
    <row r="92" spans="1:16" ht="55.2">
      <c r="A92" s="50" t="s">
        <v>235</v>
      </c>
      <c r="B92" s="50" t="s">
        <v>505</v>
      </c>
      <c r="C92" s="51">
        <v>255005</v>
      </c>
      <c r="D92" s="50" t="s">
        <v>341</v>
      </c>
      <c r="E92" s="53">
        <v>6313920</v>
      </c>
      <c r="F92" s="53"/>
      <c r="G92" s="53">
        <f t="shared" si="8"/>
        <v>6313920</v>
      </c>
      <c r="H92" s="55"/>
      <c r="I92" s="55"/>
      <c r="J92" s="55"/>
      <c r="K92" s="55"/>
      <c r="L92" s="56">
        <v>-6313920</v>
      </c>
      <c r="M92" s="56">
        <f t="shared" si="9"/>
        <v>0</v>
      </c>
      <c r="N92" s="55" t="s">
        <v>147</v>
      </c>
      <c r="O92" s="55"/>
      <c r="P92" s="55"/>
    </row>
    <row r="93" spans="1:16" ht="55.2">
      <c r="A93" s="50" t="s">
        <v>235</v>
      </c>
      <c r="B93" s="50" t="s">
        <v>505</v>
      </c>
      <c r="C93" s="51">
        <v>255005</v>
      </c>
      <c r="D93" s="50" t="s">
        <v>342</v>
      </c>
      <c r="E93" s="53">
        <v>7892400</v>
      </c>
      <c r="F93" s="53"/>
      <c r="G93" s="53">
        <f t="shared" si="8"/>
        <v>7892400</v>
      </c>
      <c r="H93" s="55"/>
      <c r="I93" s="55"/>
      <c r="J93" s="55"/>
      <c r="K93" s="55"/>
      <c r="L93" s="56">
        <v>-7892400</v>
      </c>
      <c r="M93" s="56">
        <f t="shared" si="9"/>
        <v>0</v>
      </c>
      <c r="N93" s="55" t="s">
        <v>147</v>
      </c>
      <c r="O93" s="55"/>
      <c r="P93" s="55"/>
    </row>
    <row r="94" spans="1:16" ht="55.2">
      <c r="A94" s="50" t="s">
        <v>235</v>
      </c>
      <c r="B94" s="50" t="s">
        <v>505</v>
      </c>
      <c r="C94" s="51">
        <v>255005</v>
      </c>
      <c r="D94" s="50" t="s">
        <v>343</v>
      </c>
      <c r="E94" s="53">
        <v>8287020</v>
      </c>
      <c r="F94" s="53"/>
      <c r="G94" s="53">
        <f t="shared" si="8"/>
        <v>8287020</v>
      </c>
      <c r="H94" s="55"/>
      <c r="I94" s="55"/>
      <c r="J94" s="55"/>
      <c r="K94" s="55"/>
      <c r="L94" s="56">
        <v>-8287020</v>
      </c>
      <c r="M94" s="56">
        <f t="shared" si="9"/>
        <v>0</v>
      </c>
      <c r="N94" s="55" t="s">
        <v>147</v>
      </c>
      <c r="O94" s="55"/>
      <c r="P94" s="55"/>
    </row>
    <row r="95" spans="1:16" ht="55.2">
      <c r="A95" s="50" t="s">
        <v>235</v>
      </c>
      <c r="B95" s="50" t="s">
        <v>505</v>
      </c>
      <c r="C95" s="51">
        <v>255005</v>
      </c>
      <c r="D95" s="50" t="s">
        <v>344</v>
      </c>
      <c r="E95" s="53">
        <v>3946200</v>
      </c>
      <c r="F95" s="53"/>
      <c r="G95" s="53">
        <f t="shared" si="8"/>
        <v>3946200</v>
      </c>
      <c r="H95" s="55"/>
      <c r="I95" s="55"/>
      <c r="J95" s="55"/>
      <c r="K95" s="55"/>
      <c r="L95" s="56">
        <v>-3946200</v>
      </c>
      <c r="M95" s="56">
        <f t="shared" si="9"/>
        <v>0</v>
      </c>
      <c r="N95" s="55" t="s">
        <v>147</v>
      </c>
      <c r="O95" s="55"/>
      <c r="P95" s="55"/>
    </row>
    <row r="96" spans="1:16" ht="55.2">
      <c r="A96" s="50" t="s">
        <v>235</v>
      </c>
      <c r="B96" s="50" t="s">
        <v>505</v>
      </c>
      <c r="C96" s="51">
        <v>255005</v>
      </c>
      <c r="D96" s="50" t="s">
        <v>345</v>
      </c>
      <c r="E96" s="53">
        <v>986550</v>
      </c>
      <c r="F96" s="53"/>
      <c r="G96" s="53">
        <f t="shared" si="8"/>
        <v>986550</v>
      </c>
      <c r="H96" s="55"/>
      <c r="I96" s="55"/>
      <c r="J96" s="55"/>
      <c r="K96" s="55"/>
      <c r="L96" s="56">
        <v>-986550</v>
      </c>
      <c r="M96" s="56">
        <f t="shared" si="9"/>
        <v>0</v>
      </c>
      <c r="N96" s="55" t="s">
        <v>147</v>
      </c>
      <c r="O96" s="55"/>
      <c r="P96" s="55"/>
    </row>
    <row r="97" spans="1:16" ht="55.2">
      <c r="A97" s="50" t="s">
        <v>235</v>
      </c>
      <c r="B97" s="50" t="s">
        <v>505</v>
      </c>
      <c r="C97" s="51">
        <v>255005</v>
      </c>
      <c r="D97" s="50" t="s">
        <v>346</v>
      </c>
      <c r="E97" s="53">
        <v>4222434</v>
      </c>
      <c r="F97" s="53"/>
      <c r="G97" s="53">
        <f t="shared" si="8"/>
        <v>4222434</v>
      </c>
      <c r="H97" s="55"/>
      <c r="I97" s="55"/>
      <c r="J97" s="55"/>
      <c r="K97" s="55"/>
      <c r="L97" s="56">
        <v>-4222434</v>
      </c>
      <c r="M97" s="56">
        <f t="shared" si="9"/>
        <v>0</v>
      </c>
      <c r="N97" s="55" t="s">
        <v>147</v>
      </c>
      <c r="O97" s="55"/>
      <c r="P97" s="55"/>
    </row>
    <row r="98" spans="1:16" ht="55.2">
      <c r="A98" s="50" t="s">
        <v>235</v>
      </c>
      <c r="B98" s="50" t="s">
        <v>505</v>
      </c>
      <c r="C98" s="51">
        <v>255005</v>
      </c>
      <c r="D98" s="50" t="s">
        <v>347</v>
      </c>
      <c r="E98" s="53">
        <v>3946200</v>
      </c>
      <c r="F98" s="53"/>
      <c r="G98" s="53">
        <f t="shared" si="8"/>
        <v>3946200</v>
      </c>
      <c r="H98" s="55"/>
      <c r="I98" s="55"/>
      <c r="J98" s="55"/>
      <c r="K98" s="55"/>
      <c r="L98" s="56">
        <v>-3946200</v>
      </c>
      <c r="M98" s="56">
        <f t="shared" si="9"/>
        <v>0</v>
      </c>
      <c r="N98" s="55" t="s">
        <v>147</v>
      </c>
      <c r="O98" s="55"/>
      <c r="P98" s="55"/>
    </row>
    <row r="99" spans="1:16" ht="55.2">
      <c r="A99" s="50" t="s">
        <v>235</v>
      </c>
      <c r="B99" s="50" t="s">
        <v>505</v>
      </c>
      <c r="C99" s="51">
        <v>255005</v>
      </c>
      <c r="D99" s="50" t="s">
        <v>348</v>
      </c>
      <c r="E99" s="53">
        <v>3946200</v>
      </c>
      <c r="F99" s="53"/>
      <c r="G99" s="53">
        <f t="shared" si="8"/>
        <v>3946200</v>
      </c>
      <c r="H99" s="55"/>
      <c r="I99" s="55"/>
      <c r="J99" s="55"/>
      <c r="K99" s="55"/>
      <c r="L99" s="56">
        <v>-3946200</v>
      </c>
      <c r="M99" s="56">
        <f t="shared" si="9"/>
        <v>0</v>
      </c>
      <c r="N99" s="55" t="s">
        <v>147</v>
      </c>
      <c r="O99" s="55"/>
      <c r="P99" s="55"/>
    </row>
    <row r="100" spans="1:16" ht="55.2">
      <c r="A100" s="50" t="s">
        <v>235</v>
      </c>
      <c r="B100" s="50" t="s">
        <v>505</v>
      </c>
      <c r="C100" s="51">
        <v>255005</v>
      </c>
      <c r="D100" s="50" t="s">
        <v>349</v>
      </c>
      <c r="E100" s="53">
        <v>16800000</v>
      </c>
      <c r="F100" s="53"/>
      <c r="G100" s="53">
        <f t="shared" si="8"/>
        <v>16800000</v>
      </c>
      <c r="H100" s="55"/>
      <c r="I100" s="55"/>
      <c r="J100" s="55"/>
      <c r="K100" s="55"/>
      <c r="L100" s="56">
        <v>-16300000</v>
      </c>
      <c r="M100" s="56">
        <f t="shared" si="9"/>
        <v>500000</v>
      </c>
      <c r="N100" s="55" t="s">
        <v>147</v>
      </c>
      <c r="O100" s="55"/>
      <c r="P100" s="55"/>
    </row>
    <row r="101" spans="1:16" ht="55.2">
      <c r="A101" s="50" t="s">
        <v>235</v>
      </c>
      <c r="B101" s="50" t="s">
        <v>505</v>
      </c>
      <c r="C101" s="51">
        <v>255005</v>
      </c>
      <c r="D101" s="50" t="s">
        <v>350</v>
      </c>
      <c r="E101" s="53">
        <v>2959650</v>
      </c>
      <c r="F101" s="53"/>
      <c r="G101" s="53">
        <f t="shared" si="8"/>
        <v>2959650</v>
      </c>
      <c r="H101" s="55"/>
      <c r="I101" s="55"/>
      <c r="J101" s="55"/>
      <c r="K101" s="55"/>
      <c r="L101" s="56">
        <v>-2959650</v>
      </c>
      <c r="M101" s="56">
        <f t="shared" si="9"/>
        <v>0</v>
      </c>
      <c r="N101" s="55" t="s">
        <v>147</v>
      </c>
      <c r="O101" s="55"/>
      <c r="P101" s="55"/>
    </row>
    <row r="102" spans="1:16" ht="55.2">
      <c r="A102" s="50" t="s">
        <v>235</v>
      </c>
      <c r="B102" s="50" t="s">
        <v>505</v>
      </c>
      <c r="C102" s="51">
        <v>255005</v>
      </c>
      <c r="D102" s="50" t="s">
        <v>351</v>
      </c>
      <c r="E102" s="53">
        <v>3472656</v>
      </c>
      <c r="F102" s="53"/>
      <c r="G102" s="53">
        <f t="shared" si="8"/>
        <v>3472656</v>
      </c>
      <c r="H102" s="55"/>
      <c r="I102" s="55"/>
      <c r="J102" s="55"/>
      <c r="K102" s="55"/>
      <c r="L102" s="56">
        <v>-3472656</v>
      </c>
      <c r="M102" s="56">
        <f t="shared" si="9"/>
        <v>0</v>
      </c>
      <c r="N102" s="55" t="s">
        <v>147</v>
      </c>
      <c r="O102" s="55"/>
      <c r="P102" s="55"/>
    </row>
    <row r="103" spans="1:16" ht="55.2">
      <c r="A103" s="50" t="s">
        <v>235</v>
      </c>
      <c r="B103" s="50" t="s">
        <v>505</v>
      </c>
      <c r="C103" s="51">
        <v>255005</v>
      </c>
      <c r="D103" s="50" t="s">
        <v>352</v>
      </c>
      <c r="E103" s="53">
        <v>1341708</v>
      </c>
      <c r="F103" s="53"/>
      <c r="G103" s="53">
        <f t="shared" si="8"/>
        <v>1341708</v>
      </c>
      <c r="H103" s="55"/>
      <c r="I103" s="55"/>
      <c r="J103" s="55"/>
      <c r="K103" s="55"/>
      <c r="L103" s="56">
        <v>-1341708</v>
      </c>
      <c r="M103" s="56">
        <f t="shared" si="9"/>
        <v>0</v>
      </c>
      <c r="N103" s="55" t="s">
        <v>147</v>
      </c>
      <c r="O103" s="55"/>
      <c r="P103" s="55"/>
    </row>
    <row r="104" spans="1:16" ht="55.2">
      <c r="A104" s="50" t="s">
        <v>235</v>
      </c>
      <c r="B104" s="50" t="s">
        <v>505</v>
      </c>
      <c r="C104" s="51">
        <v>255005</v>
      </c>
      <c r="D104" s="50" t="s">
        <v>353</v>
      </c>
      <c r="E104" s="53">
        <v>3591042</v>
      </c>
      <c r="F104" s="53"/>
      <c r="G104" s="53">
        <f t="shared" si="8"/>
        <v>3591042</v>
      </c>
      <c r="H104" s="55"/>
      <c r="I104" s="55"/>
      <c r="J104" s="55"/>
      <c r="K104" s="55"/>
      <c r="L104" s="56">
        <v>-3591042</v>
      </c>
      <c r="M104" s="56">
        <f t="shared" si="9"/>
        <v>0</v>
      </c>
      <c r="N104" s="55" t="s">
        <v>147</v>
      </c>
      <c r="O104" s="55"/>
      <c r="P104" s="55"/>
    </row>
    <row r="105" spans="1:16" ht="55.2">
      <c r="A105" s="50" t="s">
        <v>235</v>
      </c>
      <c r="B105" s="50" t="s">
        <v>505</v>
      </c>
      <c r="C105" s="51">
        <v>255005</v>
      </c>
      <c r="D105" s="50" t="s">
        <v>354</v>
      </c>
      <c r="E105" s="53">
        <v>3038574</v>
      </c>
      <c r="F105" s="53"/>
      <c r="G105" s="53">
        <f t="shared" si="8"/>
        <v>3038574</v>
      </c>
      <c r="H105" s="55"/>
      <c r="I105" s="55"/>
      <c r="J105" s="55"/>
      <c r="K105" s="55"/>
      <c r="L105" s="56">
        <v>-3038574</v>
      </c>
      <c r="M105" s="56">
        <f t="shared" si="9"/>
        <v>0</v>
      </c>
      <c r="N105" s="55" t="s">
        <v>147</v>
      </c>
      <c r="O105" s="55"/>
      <c r="P105" s="55"/>
    </row>
    <row r="106" spans="1:16" ht="55.2">
      <c r="A106" s="50" t="s">
        <v>235</v>
      </c>
      <c r="B106" s="50" t="s">
        <v>505</v>
      </c>
      <c r="C106" s="51">
        <v>255005</v>
      </c>
      <c r="D106" s="50" t="s">
        <v>355</v>
      </c>
      <c r="E106" s="53">
        <v>2959650</v>
      </c>
      <c r="F106" s="53"/>
      <c r="G106" s="53">
        <f t="shared" si="8"/>
        <v>2959650</v>
      </c>
      <c r="H106" s="55"/>
      <c r="I106" s="55"/>
      <c r="J106" s="55"/>
      <c r="K106" s="55"/>
      <c r="L106" s="56">
        <v>-2959650</v>
      </c>
      <c r="M106" s="56">
        <f t="shared" si="9"/>
        <v>0</v>
      </c>
      <c r="N106" s="55" t="s">
        <v>147</v>
      </c>
      <c r="O106" s="55"/>
      <c r="P106" s="55"/>
    </row>
    <row r="107" spans="1:16" ht="27.6">
      <c r="A107" s="50" t="s">
        <v>235</v>
      </c>
      <c r="B107" s="50" t="s">
        <v>505</v>
      </c>
      <c r="C107" s="51">
        <v>255005</v>
      </c>
      <c r="D107" s="50" t="s">
        <v>356</v>
      </c>
      <c r="E107" s="53">
        <v>400000</v>
      </c>
      <c r="F107" s="53"/>
      <c r="G107" s="53">
        <f t="shared" si="8"/>
        <v>400000</v>
      </c>
      <c r="H107" s="55"/>
      <c r="I107" s="55"/>
      <c r="J107" s="55"/>
      <c r="K107" s="55"/>
      <c r="L107" s="56">
        <v>-400000</v>
      </c>
      <c r="M107" s="56">
        <f t="shared" si="9"/>
        <v>0</v>
      </c>
      <c r="N107" s="55" t="s">
        <v>277</v>
      </c>
      <c r="O107" s="55"/>
      <c r="P107" s="55"/>
    </row>
    <row r="108" spans="1:16" ht="27.6">
      <c r="A108" s="50" t="s">
        <v>235</v>
      </c>
      <c r="B108" s="50" t="s">
        <v>505</v>
      </c>
      <c r="C108" s="51">
        <v>255005</v>
      </c>
      <c r="D108" s="50" t="s">
        <v>357</v>
      </c>
      <c r="E108" s="53">
        <v>39462000</v>
      </c>
      <c r="F108" s="53"/>
      <c r="G108" s="53">
        <f t="shared" si="8"/>
        <v>39462000</v>
      </c>
      <c r="H108" s="55"/>
      <c r="I108" s="55"/>
      <c r="J108" s="55"/>
      <c r="K108" s="55"/>
      <c r="L108" s="56">
        <v>-39214133</v>
      </c>
      <c r="M108" s="56">
        <f t="shared" si="9"/>
        <v>247867</v>
      </c>
      <c r="N108" s="55" t="s">
        <v>148</v>
      </c>
      <c r="O108" s="55"/>
      <c r="P108" s="55"/>
    </row>
    <row r="109" spans="1:16" ht="92.25" customHeight="1">
      <c r="A109" s="50" t="s">
        <v>235</v>
      </c>
      <c r="B109" s="50" t="s">
        <v>505</v>
      </c>
      <c r="C109" s="51">
        <v>255005</v>
      </c>
      <c r="D109" s="50" t="s">
        <v>358</v>
      </c>
      <c r="E109" s="53">
        <v>22132000</v>
      </c>
      <c r="F109" s="53"/>
      <c r="G109" s="53">
        <f t="shared" si="8"/>
        <v>22132000</v>
      </c>
      <c r="H109" s="55"/>
      <c r="I109" s="55"/>
      <c r="J109" s="55"/>
      <c r="K109" s="55"/>
      <c r="L109" s="56">
        <v>-12000000</v>
      </c>
      <c r="M109" s="56">
        <f t="shared" si="9"/>
        <v>10132000</v>
      </c>
      <c r="N109" s="55" t="s">
        <v>278</v>
      </c>
      <c r="O109" s="55"/>
      <c r="P109" s="55"/>
    </row>
    <row r="110" spans="1:16" ht="27.6">
      <c r="A110" s="50" t="s">
        <v>235</v>
      </c>
      <c r="B110" s="50" t="s">
        <v>505</v>
      </c>
      <c r="C110" s="51">
        <v>255005</v>
      </c>
      <c r="D110" s="50" t="s">
        <v>359</v>
      </c>
      <c r="E110" s="53">
        <v>1267200</v>
      </c>
      <c r="F110" s="53"/>
      <c r="G110" s="53">
        <f t="shared" si="8"/>
        <v>1267200</v>
      </c>
      <c r="H110" s="55"/>
      <c r="I110" s="55"/>
      <c r="J110" s="55"/>
      <c r="K110" s="55"/>
      <c r="L110" s="56">
        <v>-977200</v>
      </c>
      <c r="M110" s="56">
        <f t="shared" si="9"/>
        <v>290000</v>
      </c>
      <c r="N110" s="55" t="s">
        <v>149</v>
      </c>
      <c r="O110" s="55"/>
      <c r="P110" s="55"/>
    </row>
    <row r="111" spans="1:16" ht="41.4">
      <c r="A111" s="50" t="s">
        <v>235</v>
      </c>
      <c r="B111" s="50" t="s">
        <v>505</v>
      </c>
      <c r="C111" s="51">
        <v>255005</v>
      </c>
      <c r="D111" s="50" t="s">
        <v>360</v>
      </c>
      <c r="E111" s="53">
        <v>222000</v>
      </c>
      <c r="F111" s="53"/>
      <c r="G111" s="53">
        <f t="shared" si="8"/>
        <v>222000</v>
      </c>
      <c r="H111" s="55"/>
      <c r="I111" s="55"/>
      <c r="J111" s="55"/>
      <c r="K111" s="55"/>
      <c r="L111" s="56">
        <v>-222000</v>
      </c>
      <c r="M111" s="56">
        <f t="shared" si="9"/>
        <v>0</v>
      </c>
      <c r="N111" s="55" t="s">
        <v>279</v>
      </c>
      <c r="O111" s="55"/>
      <c r="P111" s="55"/>
    </row>
    <row r="112" spans="1:16" ht="27.6">
      <c r="A112" s="50" t="s">
        <v>235</v>
      </c>
      <c r="B112" s="50" t="s">
        <v>505</v>
      </c>
      <c r="C112" s="51">
        <v>255005</v>
      </c>
      <c r="D112" s="50" t="s">
        <v>361</v>
      </c>
      <c r="E112" s="53">
        <v>48000</v>
      </c>
      <c r="F112" s="53"/>
      <c r="G112" s="53">
        <f t="shared" si="8"/>
        <v>48000</v>
      </c>
      <c r="H112" s="55"/>
      <c r="I112" s="55"/>
      <c r="J112" s="55"/>
      <c r="K112" s="55"/>
      <c r="L112" s="56">
        <v>-48000</v>
      </c>
      <c r="M112" s="56">
        <f t="shared" si="9"/>
        <v>0</v>
      </c>
      <c r="N112" s="55" t="s">
        <v>280</v>
      </c>
      <c r="O112" s="55"/>
      <c r="P112" s="55"/>
    </row>
    <row r="113" spans="1:16" ht="31.5" customHeight="1">
      <c r="A113" s="50" t="s">
        <v>235</v>
      </c>
      <c r="B113" s="50" t="s">
        <v>505</v>
      </c>
      <c r="C113" s="51">
        <v>255005</v>
      </c>
      <c r="D113" s="50" t="s">
        <v>362</v>
      </c>
      <c r="E113" s="53">
        <v>199200</v>
      </c>
      <c r="F113" s="53"/>
      <c r="G113" s="53">
        <f t="shared" si="8"/>
        <v>199200</v>
      </c>
      <c r="H113" s="55"/>
      <c r="I113" s="55"/>
      <c r="J113" s="55"/>
      <c r="K113" s="55"/>
      <c r="L113" s="56">
        <v>-199200</v>
      </c>
      <c r="M113" s="56">
        <f t="shared" si="9"/>
        <v>0</v>
      </c>
      <c r="N113" s="55" t="s">
        <v>280</v>
      </c>
      <c r="O113" s="55"/>
      <c r="P113" s="55"/>
    </row>
    <row r="114" spans="1:16" ht="36.75" hidden="1" customHeight="1">
      <c r="A114" s="50" t="s">
        <v>235</v>
      </c>
      <c r="B114" s="50" t="s">
        <v>505</v>
      </c>
      <c r="C114" s="51">
        <v>255005</v>
      </c>
      <c r="D114" s="50" t="s">
        <v>363</v>
      </c>
      <c r="E114" s="53">
        <v>222000</v>
      </c>
      <c r="F114" s="53"/>
      <c r="G114" s="53">
        <f t="shared" si="8"/>
        <v>222000</v>
      </c>
      <c r="H114" s="55"/>
      <c r="I114" s="55"/>
      <c r="J114" s="55"/>
      <c r="K114" s="55"/>
      <c r="L114" s="56"/>
      <c r="M114" s="56">
        <f t="shared" si="9"/>
        <v>222000</v>
      </c>
      <c r="N114" s="55" t="s">
        <v>280</v>
      </c>
      <c r="O114" s="55"/>
      <c r="P114" s="55"/>
    </row>
    <row r="115" spans="1:16" ht="31.5" customHeight="1">
      <c r="A115" s="50" t="s">
        <v>235</v>
      </c>
      <c r="B115" s="50" t="s">
        <v>505</v>
      </c>
      <c r="C115" s="51">
        <v>255005</v>
      </c>
      <c r="D115" s="50" t="s">
        <v>364</v>
      </c>
      <c r="E115" s="53">
        <v>835200</v>
      </c>
      <c r="F115" s="53"/>
      <c r="G115" s="53">
        <f t="shared" si="8"/>
        <v>835200</v>
      </c>
      <c r="H115" s="55"/>
      <c r="I115" s="55"/>
      <c r="J115" s="55"/>
      <c r="K115" s="55"/>
      <c r="L115" s="56">
        <v>-835200</v>
      </c>
      <c r="M115" s="56">
        <f t="shared" si="9"/>
        <v>0</v>
      </c>
      <c r="N115" s="55" t="s">
        <v>282</v>
      </c>
      <c r="O115" s="55"/>
      <c r="P115" s="55"/>
    </row>
    <row r="116" spans="1:16" ht="34.5" hidden="1" customHeight="1">
      <c r="A116" s="50" t="s">
        <v>235</v>
      </c>
      <c r="B116" s="50" t="s">
        <v>505</v>
      </c>
      <c r="C116" s="51">
        <v>255005</v>
      </c>
      <c r="D116" s="50" t="s">
        <v>365</v>
      </c>
      <c r="E116" s="53">
        <v>278400</v>
      </c>
      <c r="F116" s="53"/>
      <c r="G116" s="53">
        <f t="shared" si="8"/>
        <v>278400</v>
      </c>
      <c r="H116" s="55"/>
      <c r="I116" s="55"/>
      <c r="J116" s="55"/>
      <c r="K116" s="55"/>
      <c r="L116" s="56"/>
      <c r="M116" s="56">
        <f t="shared" si="9"/>
        <v>278400</v>
      </c>
      <c r="N116" s="55" t="s">
        <v>281</v>
      </c>
      <c r="O116" s="55"/>
      <c r="P116" s="55"/>
    </row>
    <row r="117" spans="1:16" ht="32.25" customHeight="1">
      <c r="A117" s="50" t="s">
        <v>235</v>
      </c>
      <c r="B117" s="50" t="s">
        <v>505</v>
      </c>
      <c r="C117" s="51">
        <v>255005</v>
      </c>
      <c r="D117" s="50" t="s">
        <v>366</v>
      </c>
      <c r="E117" s="53">
        <v>349200</v>
      </c>
      <c r="F117" s="53"/>
      <c r="G117" s="53">
        <f t="shared" si="8"/>
        <v>349200</v>
      </c>
      <c r="H117" s="55"/>
      <c r="I117" s="55"/>
      <c r="J117" s="55"/>
      <c r="K117" s="55"/>
      <c r="L117" s="56">
        <v>-349200</v>
      </c>
      <c r="M117" s="56">
        <f t="shared" si="9"/>
        <v>0</v>
      </c>
      <c r="N117" s="55" t="s">
        <v>282</v>
      </c>
      <c r="O117" s="55"/>
      <c r="P117" s="55"/>
    </row>
    <row r="118" spans="1:16" ht="35.25" hidden="1" customHeight="1">
      <c r="A118" s="50" t="s">
        <v>235</v>
      </c>
      <c r="B118" s="50" t="s">
        <v>505</v>
      </c>
      <c r="C118" s="51">
        <v>255005</v>
      </c>
      <c r="D118" s="50" t="s">
        <v>367</v>
      </c>
      <c r="E118" s="53">
        <v>116400</v>
      </c>
      <c r="F118" s="53"/>
      <c r="G118" s="53">
        <f t="shared" si="8"/>
        <v>116400</v>
      </c>
      <c r="H118" s="55"/>
      <c r="I118" s="55"/>
      <c r="J118" s="55"/>
      <c r="K118" s="55"/>
      <c r="L118" s="56"/>
      <c r="M118" s="56">
        <f t="shared" si="9"/>
        <v>116400</v>
      </c>
      <c r="N118" s="55" t="s">
        <v>281</v>
      </c>
      <c r="O118" s="55"/>
      <c r="P118" s="55"/>
    </row>
    <row r="119" spans="1:16" ht="33.75" customHeight="1">
      <c r="A119" s="50" t="s">
        <v>235</v>
      </c>
      <c r="B119" s="50" t="s">
        <v>505</v>
      </c>
      <c r="C119" s="51">
        <v>255005</v>
      </c>
      <c r="D119" s="50" t="s">
        <v>368</v>
      </c>
      <c r="E119" s="53">
        <v>1746000</v>
      </c>
      <c r="F119" s="53"/>
      <c r="G119" s="53">
        <f t="shared" si="8"/>
        <v>1746000</v>
      </c>
      <c r="H119" s="55"/>
      <c r="I119" s="55"/>
      <c r="J119" s="55"/>
      <c r="K119" s="55"/>
      <c r="L119" s="56">
        <v>-1743000</v>
      </c>
      <c r="M119" s="56">
        <f t="shared" si="9"/>
        <v>3000</v>
      </c>
      <c r="N119" s="55" t="s">
        <v>282</v>
      </c>
      <c r="O119" s="55"/>
      <c r="P119" s="55"/>
    </row>
    <row r="120" spans="1:16" ht="31.5" hidden="1" customHeight="1">
      <c r="A120" s="50" t="s">
        <v>235</v>
      </c>
      <c r="B120" s="50" t="s">
        <v>505</v>
      </c>
      <c r="C120" s="51">
        <v>255005</v>
      </c>
      <c r="D120" s="50" t="s">
        <v>369</v>
      </c>
      <c r="E120" s="53">
        <v>582000</v>
      </c>
      <c r="F120" s="53"/>
      <c r="G120" s="53">
        <f t="shared" si="8"/>
        <v>582000</v>
      </c>
      <c r="H120" s="55"/>
      <c r="I120" s="55"/>
      <c r="J120" s="55"/>
      <c r="K120" s="55"/>
      <c r="L120" s="56"/>
      <c r="M120" s="56">
        <f t="shared" si="9"/>
        <v>582000</v>
      </c>
      <c r="N120" s="55" t="s">
        <v>281</v>
      </c>
      <c r="O120" s="55"/>
      <c r="P120" s="55"/>
    </row>
    <row r="121" spans="1:16" ht="37.5" customHeight="1">
      <c r="A121" s="50" t="s">
        <v>235</v>
      </c>
      <c r="B121" s="50" t="s">
        <v>505</v>
      </c>
      <c r="C121" s="51">
        <v>255005</v>
      </c>
      <c r="D121" s="50" t="s">
        <v>370</v>
      </c>
      <c r="E121" s="53">
        <v>1800000</v>
      </c>
      <c r="F121" s="53"/>
      <c r="G121" s="53">
        <f t="shared" si="8"/>
        <v>1800000</v>
      </c>
      <c r="H121" s="55"/>
      <c r="I121" s="55"/>
      <c r="J121" s="55"/>
      <c r="K121" s="55"/>
      <c r="L121" s="56">
        <v>-1800000</v>
      </c>
      <c r="M121" s="56">
        <f t="shared" si="9"/>
        <v>0</v>
      </c>
      <c r="N121" s="55" t="s">
        <v>282</v>
      </c>
      <c r="O121" s="55"/>
      <c r="P121" s="55"/>
    </row>
    <row r="122" spans="1:16" ht="33.75" hidden="1" customHeight="1">
      <c r="A122" s="50" t="s">
        <v>235</v>
      </c>
      <c r="B122" s="50" t="s">
        <v>505</v>
      </c>
      <c r="C122" s="51">
        <v>255005</v>
      </c>
      <c r="D122" s="50" t="s">
        <v>371</v>
      </c>
      <c r="E122" s="53">
        <v>600000</v>
      </c>
      <c r="F122" s="53"/>
      <c r="G122" s="53">
        <f t="shared" si="8"/>
        <v>600000</v>
      </c>
      <c r="H122" s="55"/>
      <c r="I122" s="55"/>
      <c r="J122" s="55"/>
      <c r="K122" s="55"/>
      <c r="L122" s="56"/>
      <c r="M122" s="56">
        <f t="shared" si="9"/>
        <v>600000</v>
      </c>
      <c r="N122" s="55" t="s">
        <v>281</v>
      </c>
      <c r="O122" s="55"/>
      <c r="P122" s="55"/>
    </row>
    <row r="123" spans="1:16" ht="50.25" customHeight="1">
      <c r="A123" s="50" t="s">
        <v>235</v>
      </c>
      <c r="B123" s="50" t="s">
        <v>505</v>
      </c>
      <c r="C123" s="51">
        <v>255005</v>
      </c>
      <c r="D123" s="50" t="s">
        <v>372</v>
      </c>
      <c r="E123" s="53">
        <v>7959053</v>
      </c>
      <c r="F123" s="53"/>
      <c r="G123" s="53">
        <f t="shared" si="8"/>
        <v>7959053</v>
      </c>
      <c r="H123" s="55"/>
      <c r="I123" s="55"/>
      <c r="J123" s="55"/>
      <c r="K123" s="55"/>
      <c r="L123" s="56">
        <v>-7959053</v>
      </c>
      <c r="M123" s="56">
        <f t="shared" si="9"/>
        <v>0</v>
      </c>
      <c r="N123" s="55" t="s">
        <v>283</v>
      </c>
      <c r="O123" s="55"/>
      <c r="P123" s="55"/>
    </row>
    <row r="124" spans="1:16" ht="33.75" customHeight="1">
      <c r="A124" s="50" t="s">
        <v>235</v>
      </c>
      <c r="B124" s="50" t="s">
        <v>505</v>
      </c>
      <c r="C124" s="51">
        <v>255005</v>
      </c>
      <c r="D124" s="50" t="s">
        <v>373</v>
      </c>
      <c r="E124" s="53">
        <v>1123356</v>
      </c>
      <c r="F124" s="53"/>
      <c r="G124" s="53">
        <f t="shared" si="8"/>
        <v>1123356</v>
      </c>
      <c r="H124" s="55"/>
      <c r="I124" s="55"/>
      <c r="J124" s="55"/>
      <c r="K124" s="55"/>
      <c r="L124" s="56">
        <v>-623356</v>
      </c>
      <c r="M124" s="56">
        <f t="shared" si="9"/>
        <v>500000</v>
      </c>
      <c r="N124" s="55" t="s">
        <v>284</v>
      </c>
      <c r="O124" s="55"/>
      <c r="P124" s="55"/>
    </row>
    <row r="125" spans="1:16" ht="18" hidden="1" customHeight="1">
      <c r="A125" s="50" t="s">
        <v>235</v>
      </c>
      <c r="B125" s="50" t="s">
        <v>505</v>
      </c>
      <c r="C125" s="51">
        <v>255005</v>
      </c>
      <c r="D125" s="50" t="s">
        <v>374</v>
      </c>
      <c r="E125" s="53">
        <v>127500</v>
      </c>
      <c r="F125" s="53"/>
      <c r="G125" s="53">
        <f t="shared" si="8"/>
        <v>127500</v>
      </c>
      <c r="H125" s="55"/>
      <c r="I125" s="55"/>
      <c r="J125" s="55"/>
      <c r="K125" s="55"/>
      <c r="L125" s="56"/>
      <c r="M125" s="56">
        <f t="shared" si="9"/>
        <v>127500</v>
      </c>
      <c r="N125" s="55" t="s">
        <v>285</v>
      </c>
      <c r="O125" s="55"/>
      <c r="P125" s="55"/>
    </row>
    <row r="126" spans="1:16" ht="51.75" customHeight="1">
      <c r="A126" s="50" t="s">
        <v>235</v>
      </c>
      <c r="B126" s="50" t="s">
        <v>505</v>
      </c>
      <c r="C126" s="51">
        <v>255005</v>
      </c>
      <c r="D126" s="50" t="s">
        <v>375</v>
      </c>
      <c r="E126" s="53">
        <v>319153</v>
      </c>
      <c r="F126" s="53"/>
      <c r="G126" s="53">
        <f t="shared" si="8"/>
        <v>319153</v>
      </c>
      <c r="H126" s="55"/>
      <c r="I126" s="55"/>
      <c r="J126" s="55"/>
      <c r="K126" s="55"/>
      <c r="L126" s="56">
        <v>-319153</v>
      </c>
      <c r="M126" s="56">
        <f t="shared" si="9"/>
        <v>0</v>
      </c>
      <c r="N126" s="55" t="s">
        <v>286</v>
      </c>
      <c r="O126" s="55"/>
      <c r="P126" s="55"/>
    </row>
    <row r="127" spans="1:16" ht="66" customHeight="1">
      <c r="A127" s="50" t="s">
        <v>235</v>
      </c>
      <c r="B127" s="50" t="s">
        <v>505</v>
      </c>
      <c r="C127" s="51">
        <v>255005</v>
      </c>
      <c r="D127" s="50" t="s">
        <v>376</v>
      </c>
      <c r="E127" s="53">
        <v>10852050</v>
      </c>
      <c r="F127" s="53"/>
      <c r="G127" s="53">
        <f t="shared" si="8"/>
        <v>10852050</v>
      </c>
      <c r="H127" s="55"/>
      <c r="I127" s="55"/>
      <c r="J127" s="55"/>
      <c r="K127" s="55"/>
      <c r="L127" s="56">
        <v>-10849050</v>
      </c>
      <c r="M127" s="56">
        <f t="shared" si="9"/>
        <v>3000</v>
      </c>
      <c r="N127" s="55" t="s">
        <v>287</v>
      </c>
      <c r="O127" s="55"/>
      <c r="P127" s="55"/>
    </row>
    <row r="128" spans="1:16" ht="18" customHeight="1">
      <c r="A128" s="50" t="s">
        <v>235</v>
      </c>
      <c r="B128" s="50" t="s">
        <v>505</v>
      </c>
      <c r="C128" s="51">
        <v>255005</v>
      </c>
      <c r="D128" s="50" t="s">
        <v>260</v>
      </c>
      <c r="E128" s="53">
        <v>0</v>
      </c>
      <c r="F128" s="53"/>
      <c r="G128" s="53">
        <f t="shared" si="8"/>
        <v>0</v>
      </c>
      <c r="H128" s="55"/>
      <c r="I128" s="55"/>
      <c r="J128" s="55"/>
      <c r="K128" s="55"/>
      <c r="L128" s="56">
        <v>3200000</v>
      </c>
      <c r="M128" s="56">
        <f t="shared" si="9"/>
        <v>3200000</v>
      </c>
      <c r="N128" s="55" t="s">
        <v>288</v>
      </c>
      <c r="O128" s="55"/>
      <c r="P128" s="55"/>
    </row>
    <row r="129" spans="1:16" ht="34.5" customHeight="1">
      <c r="A129" s="50" t="s">
        <v>235</v>
      </c>
      <c r="B129" s="50" t="s">
        <v>505</v>
      </c>
      <c r="C129" s="51">
        <v>255005</v>
      </c>
      <c r="D129" s="50" t="s">
        <v>261</v>
      </c>
      <c r="E129" s="53">
        <v>0</v>
      </c>
      <c r="F129" s="53"/>
      <c r="G129" s="53">
        <f t="shared" si="8"/>
        <v>0</v>
      </c>
      <c r="H129" s="55"/>
      <c r="I129" s="55"/>
      <c r="J129" s="55"/>
      <c r="K129" s="55"/>
      <c r="L129" s="56">
        <v>4000000</v>
      </c>
      <c r="M129" s="56">
        <f t="shared" si="9"/>
        <v>4000000</v>
      </c>
      <c r="N129" s="55" t="s">
        <v>289</v>
      </c>
      <c r="O129" s="55"/>
      <c r="P129" s="55"/>
    </row>
    <row r="130" spans="1:16" ht="12.75" customHeight="1" thickBot="1">
      <c r="A130" s="50"/>
      <c r="B130" s="50"/>
      <c r="C130" s="51"/>
      <c r="D130" s="50"/>
      <c r="E130" s="63">
        <f>SUM(E87:F129)</f>
        <v>276303348</v>
      </c>
      <c r="F130" s="63">
        <f>SUM(F87:F127)</f>
        <v>0</v>
      </c>
      <c r="G130" s="63">
        <f>SUM(G87:H129)</f>
        <v>276303348</v>
      </c>
      <c r="H130" s="63">
        <f>SUM(H87:I129)</f>
        <v>0</v>
      </c>
      <c r="I130" s="63">
        <f>SUM(I87:J129)</f>
        <v>0</v>
      </c>
      <c r="J130" s="63">
        <f>SUM(J87:K129)</f>
        <v>0</v>
      </c>
      <c r="K130" s="63">
        <f>SUM(K87:L129)</f>
        <v>-197698821</v>
      </c>
      <c r="L130" s="63">
        <f>SUM(L87:L129)</f>
        <v>-197698821</v>
      </c>
      <c r="M130" s="63">
        <f>SUM(M87:M129)</f>
        <v>78604527</v>
      </c>
      <c r="N130" s="55"/>
      <c r="O130" s="55"/>
      <c r="P130" s="55"/>
    </row>
    <row r="131" spans="1:16" ht="12.75" customHeight="1" thickTop="1">
      <c r="A131" s="50"/>
      <c r="B131" s="50"/>
      <c r="C131" s="51"/>
      <c r="D131" s="50"/>
      <c r="E131" s="53"/>
      <c r="F131" s="53"/>
      <c r="G131" s="53"/>
      <c r="H131" s="55"/>
      <c r="I131" s="55"/>
      <c r="J131" s="55"/>
      <c r="K131" s="55"/>
      <c r="L131" s="56"/>
      <c r="M131" s="56"/>
      <c r="N131" s="55"/>
      <c r="O131" s="55"/>
      <c r="P131" s="55"/>
    </row>
    <row r="132" spans="1:16" ht="17.25" customHeight="1">
      <c r="A132" s="65" t="s">
        <v>596</v>
      </c>
      <c r="B132" s="66"/>
      <c r="C132" s="51"/>
      <c r="D132" s="50"/>
      <c r="E132" s="53"/>
      <c r="F132" s="53"/>
      <c r="G132" s="53"/>
      <c r="H132" s="55"/>
      <c r="I132" s="55"/>
      <c r="J132" s="55"/>
      <c r="K132" s="55"/>
      <c r="L132" s="77"/>
      <c r="M132" s="55"/>
      <c r="N132" s="55"/>
      <c r="O132" s="55"/>
      <c r="P132" s="55"/>
    </row>
    <row r="133" spans="1:16" ht="35.25" hidden="1" customHeight="1">
      <c r="A133" s="50" t="s">
        <v>235</v>
      </c>
      <c r="B133" s="50" t="s">
        <v>505</v>
      </c>
      <c r="C133" s="51">
        <v>255005</v>
      </c>
      <c r="D133" s="50" t="s">
        <v>533</v>
      </c>
      <c r="E133" s="53">
        <v>0</v>
      </c>
      <c r="F133" s="53">
        <v>79840</v>
      </c>
      <c r="G133" s="53">
        <f t="shared" ref="G133:G161" si="10">+E133+F133</f>
        <v>79840</v>
      </c>
      <c r="H133" s="55" t="s">
        <v>323</v>
      </c>
      <c r="I133" s="55" t="s">
        <v>90</v>
      </c>
      <c r="J133" s="55" t="s">
        <v>91</v>
      </c>
      <c r="K133" s="55" t="s">
        <v>92</v>
      </c>
      <c r="L133" s="56"/>
      <c r="M133" s="56">
        <f t="shared" ref="M133:M161" si="11">+G133+L133</f>
        <v>79840</v>
      </c>
      <c r="N133" s="55" t="s">
        <v>290</v>
      </c>
      <c r="O133" s="55"/>
      <c r="P133" s="55"/>
    </row>
    <row r="134" spans="1:16" ht="27.75" hidden="1" customHeight="1">
      <c r="A134" s="50" t="s">
        <v>235</v>
      </c>
      <c r="B134" s="50" t="s">
        <v>505</v>
      </c>
      <c r="C134" s="51">
        <v>255005</v>
      </c>
      <c r="D134" s="50" t="s">
        <v>534</v>
      </c>
      <c r="E134" s="53">
        <v>0</v>
      </c>
      <c r="F134" s="53">
        <v>266510</v>
      </c>
      <c r="G134" s="53">
        <f t="shared" si="10"/>
        <v>266510</v>
      </c>
      <c r="H134" s="55" t="s">
        <v>323</v>
      </c>
      <c r="I134" s="55" t="s">
        <v>93</v>
      </c>
      <c r="J134" s="55" t="s">
        <v>94</v>
      </c>
      <c r="K134" s="55" t="s">
        <v>95</v>
      </c>
      <c r="L134" s="56"/>
      <c r="M134" s="56">
        <f t="shared" si="11"/>
        <v>266510</v>
      </c>
      <c r="N134" s="55" t="s">
        <v>291</v>
      </c>
      <c r="O134" s="55"/>
      <c r="P134" s="55"/>
    </row>
    <row r="135" spans="1:16" ht="35.25" hidden="1" customHeight="1">
      <c r="A135" s="50" t="s">
        <v>235</v>
      </c>
      <c r="B135" s="50" t="s">
        <v>505</v>
      </c>
      <c r="C135" s="51">
        <v>255005</v>
      </c>
      <c r="D135" s="50" t="s">
        <v>535</v>
      </c>
      <c r="E135" s="53">
        <v>0</v>
      </c>
      <c r="F135" s="53">
        <v>467483.43</v>
      </c>
      <c r="G135" s="53">
        <f t="shared" si="10"/>
        <v>467483.43</v>
      </c>
      <c r="H135" s="55" t="s">
        <v>323</v>
      </c>
      <c r="I135" s="55" t="s">
        <v>96</v>
      </c>
      <c r="J135" s="55" t="s">
        <v>160</v>
      </c>
      <c r="K135" s="55" t="s">
        <v>97</v>
      </c>
      <c r="L135" s="56"/>
      <c r="M135" s="56">
        <f t="shared" si="11"/>
        <v>467483.43</v>
      </c>
      <c r="N135" s="55" t="s">
        <v>292</v>
      </c>
      <c r="O135" s="55"/>
      <c r="P135" s="55"/>
    </row>
    <row r="136" spans="1:16" ht="28.5" hidden="1" customHeight="1">
      <c r="A136" s="50" t="s">
        <v>235</v>
      </c>
      <c r="B136" s="50" t="s">
        <v>505</v>
      </c>
      <c r="C136" s="51">
        <v>255005</v>
      </c>
      <c r="D136" s="50" t="s">
        <v>536</v>
      </c>
      <c r="E136" s="53">
        <v>0</v>
      </c>
      <c r="F136" s="53">
        <v>798530.72</v>
      </c>
      <c r="G136" s="53">
        <f t="shared" si="10"/>
        <v>798530.72</v>
      </c>
      <c r="H136" s="55" t="s">
        <v>323</v>
      </c>
      <c r="I136" s="55" t="s">
        <v>100</v>
      </c>
      <c r="J136" s="55" t="s">
        <v>101</v>
      </c>
      <c r="K136" s="55" t="s">
        <v>92</v>
      </c>
      <c r="L136" s="56"/>
      <c r="M136" s="56">
        <f t="shared" si="11"/>
        <v>798530.72</v>
      </c>
      <c r="N136" s="55" t="s">
        <v>293</v>
      </c>
      <c r="O136" s="55"/>
      <c r="P136" s="55"/>
    </row>
    <row r="137" spans="1:16" ht="26.25" hidden="1" customHeight="1">
      <c r="A137" s="50" t="s">
        <v>235</v>
      </c>
      <c r="B137" s="67" t="s">
        <v>505</v>
      </c>
      <c r="C137" s="68">
        <v>255005</v>
      </c>
      <c r="D137" s="67" t="s">
        <v>537</v>
      </c>
      <c r="E137" s="70">
        <v>0</v>
      </c>
      <c r="F137" s="70">
        <v>120074.08</v>
      </c>
      <c r="G137" s="70">
        <f t="shared" si="10"/>
        <v>120074.08</v>
      </c>
      <c r="H137" s="71" t="s">
        <v>323</v>
      </c>
      <c r="I137" s="71" t="s">
        <v>102</v>
      </c>
      <c r="J137" s="71" t="s">
        <v>161</v>
      </c>
      <c r="K137" s="71" t="s">
        <v>99</v>
      </c>
      <c r="L137" s="73"/>
      <c r="M137" s="56">
        <f t="shared" si="11"/>
        <v>120074.08</v>
      </c>
      <c r="N137" s="55" t="s">
        <v>294</v>
      </c>
      <c r="O137" s="55"/>
      <c r="P137" s="55"/>
    </row>
    <row r="138" spans="1:16" ht="29.25" hidden="1" customHeight="1">
      <c r="A138" s="50" t="s">
        <v>235</v>
      </c>
      <c r="B138" s="67" t="s">
        <v>505</v>
      </c>
      <c r="C138" s="68">
        <v>255005</v>
      </c>
      <c r="D138" s="67" t="s">
        <v>538</v>
      </c>
      <c r="E138" s="70">
        <v>0</v>
      </c>
      <c r="F138" s="70">
        <v>396416</v>
      </c>
      <c r="G138" s="70">
        <f t="shared" si="10"/>
        <v>396416</v>
      </c>
      <c r="H138" s="71" t="s">
        <v>323</v>
      </c>
      <c r="I138" s="71" t="s">
        <v>98</v>
      </c>
      <c r="J138" s="71" t="s">
        <v>119</v>
      </c>
      <c r="K138" s="71" t="s">
        <v>92</v>
      </c>
      <c r="L138" s="73"/>
      <c r="M138" s="56">
        <f t="shared" si="11"/>
        <v>396416</v>
      </c>
      <c r="N138" s="55" t="s">
        <v>295</v>
      </c>
      <c r="O138" s="55"/>
      <c r="P138" s="55"/>
    </row>
    <row r="139" spans="1:16" ht="28.5" hidden="1" customHeight="1">
      <c r="A139" s="50" t="s">
        <v>235</v>
      </c>
      <c r="B139" s="67" t="s">
        <v>505</v>
      </c>
      <c r="C139" s="68">
        <v>255005</v>
      </c>
      <c r="D139" s="67" t="s">
        <v>539</v>
      </c>
      <c r="E139" s="70">
        <v>0</v>
      </c>
      <c r="F139" s="70">
        <v>83650</v>
      </c>
      <c r="G139" s="70">
        <f t="shared" si="10"/>
        <v>83650</v>
      </c>
      <c r="H139" s="71" t="s">
        <v>323</v>
      </c>
      <c r="I139" s="71" t="s">
        <v>90</v>
      </c>
      <c r="J139" s="71" t="s">
        <v>162</v>
      </c>
      <c r="K139" s="71" t="s">
        <v>92</v>
      </c>
      <c r="L139" s="73"/>
      <c r="M139" s="56">
        <f t="shared" si="11"/>
        <v>83650</v>
      </c>
      <c r="N139" s="55" t="s">
        <v>296</v>
      </c>
      <c r="O139" s="55"/>
      <c r="P139" s="55"/>
    </row>
    <row r="140" spans="1:16" s="78" customFormat="1" ht="27.75" hidden="1" customHeight="1">
      <c r="A140" s="50" t="s">
        <v>235</v>
      </c>
      <c r="B140" s="67" t="s">
        <v>505</v>
      </c>
      <c r="C140" s="68">
        <v>255005</v>
      </c>
      <c r="D140" s="71" t="s">
        <v>178</v>
      </c>
      <c r="E140" s="70">
        <v>0</v>
      </c>
      <c r="F140" s="70">
        <v>107471.85</v>
      </c>
      <c r="G140" s="70">
        <f t="shared" si="10"/>
        <v>107471.85</v>
      </c>
      <c r="H140" s="71" t="s">
        <v>323</v>
      </c>
      <c r="I140" s="71" t="s">
        <v>180</v>
      </c>
      <c r="J140" s="71" t="s">
        <v>179</v>
      </c>
      <c r="K140" s="71" t="s">
        <v>92</v>
      </c>
      <c r="L140" s="73"/>
      <c r="M140" s="56">
        <f t="shared" si="11"/>
        <v>107471.85</v>
      </c>
      <c r="N140" s="55" t="s">
        <v>297</v>
      </c>
      <c r="O140" s="55"/>
      <c r="P140" s="55"/>
    </row>
    <row r="141" spans="1:16" ht="33.75" hidden="1" customHeight="1">
      <c r="A141" s="50" t="s">
        <v>235</v>
      </c>
      <c r="B141" s="67" t="s">
        <v>505</v>
      </c>
      <c r="C141" s="68">
        <v>255005</v>
      </c>
      <c r="D141" s="67" t="s">
        <v>540</v>
      </c>
      <c r="E141" s="70">
        <v>0</v>
      </c>
      <c r="F141" s="70">
        <v>50000</v>
      </c>
      <c r="G141" s="70">
        <f t="shared" si="10"/>
        <v>50000</v>
      </c>
      <c r="H141" s="71" t="s">
        <v>323</v>
      </c>
      <c r="I141" s="71" t="s">
        <v>104</v>
      </c>
      <c r="J141" s="71" t="s">
        <v>163</v>
      </c>
      <c r="K141" s="71" t="s">
        <v>92</v>
      </c>
      <c r="L141" s="73"/>
      <c r="M141" s="56">
        <f t="shared" si="11"/>
        <v>50000</v>
      </c>
      <c r="N141" s="55" t="s">
        <v>296</v>
      </c>
      <c r="O141" s="55"/>
      <c r="P141" s="55"/>
    </row>
    <row r="142" spans="1:16" ht="20.25" hidden="1" customHeight="1">
      <c r="A142" s="50" t="s">
        <v>235</v>
      </c>
      <c r="B142" s="67" t="s">
        <v>505</v>
      </c>
      <c r="C142" s="68">
        <v>255005</v>
      </c>
      <c r="D142" s="67" t="s">
        <v>541</v>
      </c>
      <c r="E142" s="70">
        <v>0</v>
      </c>
      <c r="F142" s="70">
        <v>50000</v>
      </c>
      <c r="G142" s="70">
        <f t="shared" si="10"/>
        <v>50000</v>
      </c>
      <c r="H142" s="71" t="s">
        <v>323</v>
      </c>
      <c r="I142" s="71" t="s">
        <v>90</v>
      </c>
      <c r="J142" s="71" t="s">
        <v>162</v>
      </c>
      <c r="K142" s="71" t="s">
        <v>92</v>
      </c>
      <c r="L142" s="73"/>
      <c r="M142" s="56">
        <f t="shared" si="11"/>
        <v>50000</v>
      </c>
      <c r="N142" s="55" t="s">
        <v>296</v>
      </c>
      <c r="O142" s="55"/>
      <c r="P142" s="55"/>
    </row>
    <row r="143" spans="1:16" ht="18.75" hidden="1" customHeight="1">
      <c r="A143" s="50" t="s">
        <v>235</v>
      </c>
      <c r="B143" s="67" t="s">
        <v>505</v>
      </c>
      <c r="C143" s="68">
        <v>255005</v>
      </c>
      <c r="D143" s="67" t="s">
        <v>542</v>
      </c>
      <c r="E143" s="70">
        <v>0</v>
      </c>
      <c r="F143" s="70">
        <v>929760.01</v>
      </c>
      <c r="G143" s="70">
        <f t="shared" si="10"/>
        <v>929760.01</v>
      </c>
      <c r="H143" s="71" t="s">
        <v>323</v>
      </c>
      <c r="I143" s="71" t="s">
        <v>105</v>
      </c>
      <c r="J143" s="71" t="s">
        <v>164</v>
      </c>
      <c r="K143" s="71" t="s">
        <v>92</v>
      </c>
      <c r="L143" s="73"/>
      <c r="M143" s="56">
        <f t="shared" si="11"/>
        <v>929760.01</v>
      </c>
      <c r="N143" s="55" t="s">
        <v>298</v>
      </c>
      <c r="O143" s="55"/>
      <c r="P143" s="55"/>
    </row>
    <row r="144" spans="1:16" ht="28.5" hidden="1" customHeight="1">
      <c r="A144" s="50" t="s">
        <v>235</v>
      </c>
      <c r="B144" s="67" t="s">
        <v>505</v>
      </c>
      <c r="C144" s="68">
        <v>255005</v>
      </c>
      <c r="D144" s="67" t="s">
        <v>543</v>
      </c>
      <c r="E144" s="70">
        <v>0</v>
      </c>
      <c r="F144" s="70">
        <v>51734</v>
      </c>
      <c r="G144" s="70">
        <f t="shared" si="10"/>
        <v>51734</v>
      </c>
      <c r="H144" s="71" t="s">
        <v>323</v>
      </c>
      <c r="I144" s="71" t="s">
        <v>102</v>
      </c>
      <c r="J144" s="71" t="s">
        <v>161</v>
      </c>
      <c r="K144" s="71" t="s">
        <v>99</v>
      </c>
      <c r="L144" s="73"/>
      <c r="M144" s="56">
        <f t="shared" si="11"/>
        <v>51734</v>
      </c>
      <c r="N144" s="55" t="s">
        <v>299</v>
      </c>
      <c r="O144" s="55"/>
      <c r="P144" s="55"/>
    </row>
    <row r="145" spans="1:16" ht="18.75" hidden="1" customHeight="1">
      <c r="A145" s="50" t="s">
        <v>235</v>
      </c>
      <c r="B145" s="67" t="s">
        <v>505</v>
      </c>
      <c r="C145" s="68">
        <v>255005</v>
      </c>
      <c r="D145" s="67" t="s">
        <v>544</v>
      </c>
      <c r="E145" s="70">
        <v>0</v>
      </c>
      <c r="F145" s="70">
        <v>387013.2</v>
      </c>
      <c r="G145" s="70">
        <f t="shared" si="10"/>
        <v>387013.2</v>
      </c>
      <c r="H145" s="71" t="s">
        <v>323</v>
      </c>
      <c r="I145" s="71" t="s">
        <v>102</v>
      </c>
      <c r="J145" s="71" t="s">
        <v>120</v>
      </c>
      <c r="K145" s="71" t="s">
        <v>92</v>
      </c>
      <c r="L145" s="73"/>
      <c r="M145" s="56">
        <f t="shared" si="11"/>
        <v>387013.2</v>
      </c>
      <c r="N145" s="55" t="s">
        <v>291</v>
      </c>
      <c r="O145" s="55"/>
      <c r="P145" s="55"/>
    </row>
    <row r="146" spans="1:16" ht="29.25" hidden="1" customHeight="1">
      <c r="A146" s="50" t="s">
        <v>235</v>
      </c>
      <c r="B146" s="67" t="s">
        <v>505</v>
      </c>
      <c r="C146" s="68">
        <v>255005</v>
      </c>
      <c r="D146" s="67" t="s">
        <v>545</v>
      </c>
      <c r="E146" s="70">
        <v>0</v>
      </c>
      <c r="F146" s="70">
        <v>20000</v>
      </c>
      <c r="G146" s="70">
        <f t="shared" si="10"/>
        <v>20000</v>
      </c>
      <c r="H146" s="71" t="s">
        <v>323</v>
      </c>
      <c r="I146" s="71" t="s">
        <v>106</v>
      </c>
      <c r="J146" s="71" t="s">
        <v>165</v>
      </c>
      <c r="K146" s="71" t="s">
        <v>92</v>
      </c>
      <c r="L146" s="73"/>
      <c r="M146" s="56">
        <f t="shared" si="11"/>
        <v>20000</v>
      </c>
      <c r="N146" s="55" t="s">
        <v>296</v>
      </c>
      <c r="O146" s="55"/>
      <c r="P146" s="55"/>
    </row>
    <row r="147" spans="1:16" s="79" customFormat="1" ht="27" hidden="1" customHeight="1">
      <c r="A147" s="50" t="s">
        <v>235</v>
      </c>
      <c r="B147" s="67" t="s">
        <v>505</v>
      </c>
      <c r="C147" s="68">
        <v>255005</v>
      </c>
      <c r="D147" s="67" t="s">
        <v>181</v>
      </c>
      <c r="E147" s="70">
        <v>0</v>
      </c>
      <c r="F147" s="70">
        <v>76986</v>
      </c>
      <c r="G147" s="70">
        <f t="shared" si="10"/>
        <v>76986</v>
      </c>
      <c r="H147" s="71" t="s">
        <v>323</v>
      </c>
      <c r="I147" s="71" t="s">
        <v>107</v>
      </c>
      <c r="J147" s="71" t="s">
        <v>182</v>
      </c>
      <c r="K147" s="71" t="s">
        <v>92</v>
      </c>
      <c r="L147" s="73"/>
      <c r="M147" s="56">
        <f t="shared" si="11"/>
        <v>76986</v>
      </c>
      <c r="N147" s="55" t="s">
        <v>300</v>
      </c>
      <c r="O147" s="55"/>
      <c r="P147" s="55"/>
    </row>
    <row r="148" spans="1:16" s="26" customFormat="1" ht="23.25" hidden="1" customHeight="1">
      <c r="A148" s="50" t="s">
        <v>235</v>
      </c>
      <c r="B148" s="50" t="s">
        <v>505</v>
      </c>
      <c r="C148" s="51">
        <v>255005</v>
      </c>
      <c r="D148" s="50" t="s">
        <v>183</v>
      </c>
      <c r="E148" s="53">
        <v>0</v>
      </c>
      <c r="F148" s="53">
        <v>3596.49</v>
      </c>
      <c r="G148" s="53">
        <f t="shared" si="10"/>
        <v>3596.49</v>
      </c>
      <c r="H148" s="55" t="s">
        <v>323</v>
      </c>
      <c r="I148" s="55" t="s">
        <v>90</v>
      </c>
      <c r="J148" s="55" t="s">
        <v>184</v>
      </c>
      <c r="K148" s="55" t="s">
        <v>92</v>
      </c>
      <c r="L148" s="56"/>
      <c r="M148" s="56">
        <f t="shared" si="11"/>
        <v>3596.49</v>
      </c>
      <c r="N148" s="55" t="s">
        <v>296</v>
      </c>
      <c r="O148" s="55"/>
      <c r="P148" s="55"/>
    </row>
    <row r="149" spans="1:16" ht="25.5" hidden="1" customHeight="1">
      <c r="A149" s="50" t="s">
        <v>235</v>
      </c>
      <c r="B149" s="50" t="s">
        <v>505</v>
      </c>
      <c r="C149" s="51">
        <v>255005</v>
      </c>
      <c r="D149" s="50" t="s">
        <v>185</v>
      </c>
      <c r="E149" s="53">
        <v>0</v>
      </c>
      <c r="F149" s="53">
        <v>223613.27</v>
      </c>
      <c r="G149" s="53">
        <f t="shared" si="10"/>
        <v>223613.27</v>
      </c>
      <c r="H149" s="55" t="s">
        <v>323</v>
      </c>
      <c r="I149" s="55" t="s">
        <v>90</v>
      </c>
      <c r="J149" s="55" t="s">
        <v>166</v>
      </c>
      <c r="K149" s="55" t="s">
        <v>92</v>
      </c>
      <c r="L149" s="56"/>
      <c r="M149" s="56">
        <f t="shared" si="11"/>
        <v>223613.27</v>
      </c>
      <c r="N149" s="55" t="s">
        <v>301</v>
      </c>
      <c r="O149" s="55"/>
      <c r="P149" s="55"/>
    </row>
    <row r="150" spans="1:16" ht="39" hidden="1" customHeight="1">
      <c r="A150" s="50" t="s">
        <v>235</v>
      </c>
      <c r="B150" s="50" t="s">
        <v>505</v>
      </c>
      <c r="C150" s="51">
        <v>255005</v>
      </c>
      <c r="D150" s="50" t="s">
        <v>186</v>
      </c>
      <c r="E150" s="53">
        <v>0</v>
      </c>
      <c r="F150" s="53">
        <v>467097.39</v>
      </c>
      <c r="G150" s="53">
        <f t="shared" si="10"/>
        <v>467097.39</v>
      </c>
      <c r="H150" s="55" t="s">
        <v>323</v>
      </c>
      <c r="I150" s="55" t="s">
        <v>187</v>
      </c>
      <c r="J150" s="55" t="s">
        <v>167</v>
      </c>
      <c r="K150" s="55" t="s">
        <v>92</v>
      </c>
      <c r="L150" s="56"/>
      <c r="M150" s="56">
        <f t="shared" si="11"/>
        <v>467097.39</v>
      </c>
      <c r="N150" s="55" t="s">
        <v>302</v>
      </c>
      <c r="O150" s="55"/>
      <c r="P150" s="55"/>
    </row>
    <row r="151" spans="1:16" ht="39.75" hidden="1" customHeight="1">
      <c r="A151" s="50" t="s">
        <v>235</v>
      </c>
      <c r="B151" s="50" t="s">
        <v>505</v>
      </c>
      <c r="C151" s="51">
        <v>255005</v>
      </c>
      <c r="D151" s="50" t="s">
        <v>546</v>
      </c>
      <c r="E151" s="53">
        <v>0</v>
      </c>
      <c r="F151" s="53">
        <v>10000</v>
      </c>
      <c r="G151" s="53">
        <f t="shared" si="10"/>
        <v>10000</v>
      </c>
      <c r="H151" s="55" t="s">
        <v>323</v>
      </c>
      <c r="I151" s="55" t="s">
        <v>90</v>
      </c>
      <c r="J151" s="55" t="s">
        <v>168</v>
      </c>
      <c r="K151" s="55" t="s">
        <v>92</v>
      </c>
      <c r="L151" s="56"/>
      <c r="M151" s="56">
        <f t="shared" si="11"/>
        <v>10000</v>
      </c>
      <c r="N151" s="55" t="s">
        <v>296</v>
      </c>
      <c r="O151" s="55"/>
      <c r="P151" s="55"/>
    </row>
    <row r="152" spans="1:16" ht="38.25" customHeight="1">
      <c r="A152" s="50" t="s">
        <v>235</v>
      </c>
      <c r="B152" s="99" t="s">
        <v>505</v>
      </c>
      <c r="C152" s="100">
        <v>255005</v>
      </c>
      <c r="D152" s="101" t="s">
        <v>547</v>
      </c>
      <c r="E152" s="56">
        <v>0</v>
      </c>
      <c r="F152" s="56">
        <v>1283583.47</v>
      </c>
      <c r="G152" s="56">
        <f t="shared" si="10"/>
        <v>1283583.47</v>
      </c>
      <c r="H152" s="56" t="s">
        <v>323</v>
      </c>
      <c r="I152" s="56" t="s">
        <v>108</v>
      </c>
      <c r="J152" s="56" t="s">
        <v>121</v>
      </c>
      <c r="K152" s="56" t="s">
        <v>92</v>
      </c>
      <c r="L152" s="56">
        <v>-912556</v>
      </c>
      <c r="M152" s="56">
        <f t="shared" si="11"/>
        <v>371027.47</v>
      </c>
      <c r="N152" s="55" t="s">
        <v>263</v>
      </c>
      <c r="O152" s="55"/>
      <c r="P152" s="55"/>
    </row>
    <row r="153" spans="1:16" ht="34.5" hidden="1" customHeight="1">
      <c r="A153" s="50" t="s">
        <v>235</v>
      </c>
      <c r="B153" s="99" t="s">
        <v>505</v>
      </c>
      <c r="C153" s="100">
        <v>255005</v>
      </c>
      <c r="D153" s="101" t="s">
        <v>4</v>
      </c>
      <c r="E153" s="56">
        <v>0</v>
      </c>
      <c r="F153" s="56">
        <v>97933</v>
      </c>
      <c r="G153" s="56">
        <f t="shared" si="10"/>
        <v>97933</v>
      </c>
      <c r="H153" s="56" t="s">
        <v>323</v>
      </c>
      <c r="I153" s="56" t="s">
        <v>108</v>
      </c>
      <c r="J153" s="56" t="s">
        <v>122</v>
      </c>
      <c r="K153" s="56" t="s">
        <v>92</v>
      </c>
      <c r="L153" s="56"/>
      <c r="M153" s="56">
        <f t="shared" si="11"/>
        <v>97933</v>
      </c>
      <c r="N153" s="55" t="s">
        <v>291</v>
      </c>
      <c r="O153" s="55"/>
      <c r="P153" s="55"/>
    </row>
    <row r="154" spans="1:16" ht="36" customHeight="1">
      <c r="A154" s="50" t="s">
        <v>235</v>
      </c>
      <c r="B154" s="99" t="s">
        <v>505</v>
      </c>
      <c r="C154" s="100">
        <v>255005</v>
      </c>
      <c r="D154" s="101" t="s">
        <v>548</v>
      </c>
      <c r="E154" s="56">
        <v>0</v>
      </c>
      <c r="F154" s="56">
        <v>339187</v>
      </c>
      <c r="G154" s="56">
        <f t="shared" si="10"/>
        <v>339187</v>
      </c>
      <c r="H154" s="56" t="s">
        <v>323</v>
      </c>
      <c r="I154" s="56" t="s">
        <v>96</v>
      </c>
      <c r="J154" s="56" t="s">
        <v>160</v>
      </c>
      <c r="K154" s="56" t="s">
        <v>97</v>
      </c>
      <c r="L154" s="56">
        <v>-324187</v>
      </c>
      <c r="M154" s="56">
        <v>15000</v>
      </c>
      <c r="N154" s="55" t="s">
        <v>303</v>
      </c>
      <c r="O154" s="55"/>
      <c r="P154" s="55"/>
    </row>
    <row r="155" spans="1:16" ht="23.25" customHeight="1">
      <c r="A155" s="50" t="s">
        <v>235</v>
      </c>
      <c r="B155" s="99" t="s">
        <v>505</v>
      </c>
      <c r="C155" s="100">
        <v>255005</v>
      </c>
      <c r="D155" s="101" t="s">
        <v>549</v>
      </c>
      <c r="E155" s="56">
        <v>0</v>
      </c>
      <c r="F155" s="56">
        <v>10000</v>
      </c>
      <c r="G155" s="56">
        <f t="shared" si="10"/>
        <v>10000</v>
      </c>
      <c r="H155" s="56" t="s">
        <v>323</v>
      </c>
      <c r="I155" s="56" t="s">
        <v>104</v>
      </c>
      <c r="J155" s="56" t="s">
        <v>169</v>
      </c>
      <c r="K155" s="56" t="s">
        <v>92</v>
      </c>
      <c r="L155" s="56">
        <v>-10000</v>
      </c>
      <c r="M155" s="56">
        <v>0</v>
      </c>
      <c r="N155" s="55"/>
      <c r="O155" s="55"/>
      <c r="P155" s="55"/>
    </row>
    <row r="156" spans="1:16" ht="31.5" customHeight="1">
      <c r="A156" s="50" t="s">
        <v>235</v>
      </c>
      <c r="B156" s="99" t="s">
        <v>505</v>
      </c>
      <c r="C156" s="100">
        <v>255005</v>
      </c>
      <c r="D156" s="101" t="s">
        <v>550</v>
      </c>
      <c r="E156" s="56">
        <v>0</v>
      </c>
      <c r="F156" s="56">
        <v>2493861.58</v>
      </c>
      <c r="G156" s="56">
        <f t="shared" si="10"/>
        <v>2493861.58</v>
      </c>
      <c r="H156" s="56" t="s">
        <v>323</v>
      </c>
      <c r="I156" s="56" t="s">
        <v>108</v>
      </c>
      <c r="J156" s="56" t="s">
        <v>170</v>
      </c>
      <c r="K156" s="56" t="s">
        <v>92</v>
      </c>
      <c r="L156" s="56">
        <v>-1100000</v>
      </c>
      <c r="M156" s="56">
        <f t="shared" si="11"/>
        <v>1393861.58</v>
      </c>
      <c r="N156" s="55" t="s">
        <v>301</v>
      </c>
      <c r="O156" s="55"/>
      <c r="P156" s="55"/>
    </row>
    <row r="157" spans="1:16" ht="27" hidden="1" customHeight="1">
      <c r="A157" s="50" t="s">
        <v>235</v>
      </c>
      <c r="B157" s="99" t="s">
        <v>505</v>
      </c>
      <c r="C157" s="100">
        <v>255005</v>
      </c>
      <c r="D157" s="101" t="s">
        <v>551</v>
      </c>
      <c r="E157" s="56">
        <v>0</v>
      </c>
      <c r="F157" s="56">
        <v>10000</v>
      </c>
      <c r="G157" s="56">
        <f t="shared" si="10"/>
        <v>10000</v>
      </c>
      <c r="H157" s="56" t="s">
        <v>323</v>
      </c>
      <c r="I157" s="56" t="s">
        <v>103</v>
      </c>
      <c r="J157" s="56" t="s">
        <v>168</v>
      </c>
      <c r="K157" s="56" t="s">
        <v>92</v>
      </c>
      <c r="L157" s="56"/>
      <c r="M157" s="56">
        <f t="shared" si="11"/>
        <v>10000</v>
      </c>
      <c r="N157" s="55" t="s">
        <v>296</v>
      </c>
      <c r="O157" s="55"/>
      <c r="P157" s="55"/>
    </row>
    <row r="158" spans="1:16" ht="28.5" customHeight="1">
      <c r="A158" s="50" t="s">
        <v>235</v>
      </c>
      <c r="B158" s="99" t="s">
        <v>505</v>
      </c>
      <c r="C158" s="100">
        <v>255005</v>
      </c>
      <c r="D158" s="101" t="s">
        <v>552</v>
      </c>
      <c r="E158" s="56">
        <v>0</v>
      </c>
      <c r="F158" s="56">
        <v>822000</v>
      </c>
      <c r="G158" s="56">
        <f t="shared" si="10"/>
        <v>822000</v>
      </c>
      <c r="H158" s="56" t="s">
        <v>323</v>
      </c>
      <c r="I158" s="56" t="s">
        <v>109</v>
      </c>
      <c r="J158" s="56" t="s">
        <v>171</v>
      </c>
      <c r="K158" s="56" t="s">
        <v>172</v>
      </c>
      <c r="L158" s="56">
        <v>-822000</v>
      </c>
      <c r="M158" s="56">
        <v>0</v>
      </c>
      <c r="N158" s="55"/>
      <c r="O158" s="55"/>
      <c r="P158" s="55"/>
    </row>
    <row r="159" spans="1:16" ht="33" hidden="1" customHeight="1">
      <c r="A159" s="50" t="s">
        <v>235</v>
      </c>
      <c r="B159" s="99" t="s">
        <v>505</v>
      </c>
      <c r="C159" s="100">
        <v>255005</v>
      </c>
      <c r="D159" s="101" t="s">
        <v>553</v>
      </c>
      <c r="E159" s="56">
        <v>0</v>
      </c>
      <c r="F159" s="56">
        <v>767687.84</v>
      </c>
      <c r="G159" s="56">
        <f t="shared" si="10"/>
        <v>767687.84</v>
      </c>
      <c r="H159" s="56" t="s">
        <v>323</v>
      </c>
      <c r="I159" s="56" t="s">
        <v>108</v>
      </c>
      <c r="J159" s="56" t="s">
        <v>173</v>
      </c>
      <c r="K159" s="56" t="s">
        <v>92</v>
      </c>
      <c r="L159" s="56"/>
      <c r="M159" s="56">
        <f t="shared" si="11"/>
        <v>767687.84</v>
      </c>
      <c r="N159" s="55" t="s">
        <v>304</v>
      </c>
      <c r="O159" s="55"/>
      <c r="P159" s="55"/>
    </row>
    <row r="160" spans="1:16" ht="37.5" customHeight="1">
      <c r="A160" s="50" t="s">
        <v>235</v>
      </c>
      <c r="B160" s="99" t="s">
        <v>505</v>
      </c>
      <c r="C160" s="100">
        <v>255005</v>
      </c>
      <c r="D160" s="101" t="s">
        <v>5</v>
      </c>
      <c r="E160" s="56">
        <v>0</v>
      </c>
      <c r="F160" s="56">
        <v>1112586.3600000001</v>
      </c>
      <c r="G160" s="56">
        <f t="shared" si="10"/>
        <v>1112586.3600000001</v>
      </c>
      <c r="H160" s="56" t="s">
        <v>323</v>
      </c>
      <c r="I160" s="56" t="s">
        <v>108</v>
      </c>
      <c r="J160" s="56" t="s">
        <v>173</v>
      </c>
      <c r="K160" s="56" t="s">
        <v>92</v>
      </c>
      <c r="L160" s="56">
        <v>-547786</v>
      </c>
      <c r="M160" s="56">
        <v>564800</v>
      </c>
      <c r="N160" s="55" t="s">
        <v>301</v>
      </c>
      <c r="O160" s="55"/>
      <c r="P160" s="55"/>
    </row>
    <row r="161" spans="1:16" ht="29.25" hidden="1" customHeight="1">
      <c r="A161" s="50" t="s">
        <v>235</v>
      </c>
      <c r="B161" s="50" t="s">
        <v>505</v>
      </c>
      <c r="C161" s="51">
        <v>255005</v>
      </c>
      <c r="D161" s="50" t="s">
        <v>6</v>
      </c>
      <c r="E161" s="53">
        <v>0</v>
      </c>
      <c r="F161" s="53">
        <v>197484</v>
      </c>
      <c r="G161" s="53">
        <f t="shared" si="10"/>
        <v>197484</v>
      </c>
      <c r="H161" s="55"/>
      <c r="I161" s="55" t="s">
        <v>110</v>
      </c>
      <c r="J161" s="55" t="s">
        <v>174</v>
      </c>
      <c r="K161" s="55" t="s">
        <v>172</v>
      </c>
      <c r="L161" s="56"/>
      <c r="M161" s="56">
        <f t="shared" si="11"/>
        <v>197484</v>
      </c>
      <c r="N161" s="55" t="s">
        <v>305</v>
      </c>
      <c r="O161" s="55"/>
      <c r="P161" s="55"/>
    </row>
    <row r="162" spans="1:16" ht="12.75" customHeight="1" thickBot="1">
      <c r="A162" s="50"/>
      <c r="B162" s="50"/>
      <c r="C162" s="51"/>
      <c r="D162" s="50"/>
      <c r="E162" s="63">
        <f>SUM(E133:E161)</f>
        <v>0</v>
      </c>
      <c r="F162" s="63">
        <f>SUM(F133:F161)</f>
        <v>11724099.689999999</v>
      </c>
      <c r="G162" s="63">
        <f>SUM(G133:G161)</f>
        <v>11724099.689999999</v>
      </c>
      <c r="H162" s="55"/>
      <c r="I162" s="55"/>
      <c r="J162" s="55"/>
      <c r="K162" s="55"/>
      <c r="L162" s="63">
        <f>SUM(L133:L161)</f>
        <v>-3716529</v>
      </c>
      <c r="M162" s="63">
        <f>SUM(M133:M161)</f>
        <v>8007570.3300000001</v>
      </c>
      <c r="N162" s="55"/>
      <c r="O162" s="55"/>
      <c r="P162" s="55"/>
    </row>
    <row r="163" spans="1:16" ht="12.75" hidden="1" customHeight="1" thickTop="1">
      <c r="A163" s="50"/>
      <c r="B163" s="50"/>
      <c r="C163" s="51"/>
      <c r="D163" s="50"/>
      <c r="E163" s="53"/>
      <c r="F163" s="53"/>
      <c r="G163" s="53"/>
      <c r="H163" s="55"/>
      <c r="I163" s="55"/>
      <c r="J163" s="55"/>
      <c r="K163" s="55"/>
      <c r="L163" s="56"/>
      <c r="M163" s="55"/>
      <c r="N163" s="55"/>
      <c r="O163" s="55"/>
      <c r="P163" s="55"/>
    </row>
    <row r="164" spans="1:16" ht="12.75" hidden="1" customHeight="1">
      <c r="A164" s="45" t="s">
        <v>597</v>
      </c>
      <c r="B164" s="50"/>
      <c r="C164" s="51"/>
      <c r="D164" s="50"/>
      <c r="E164" s="53"/>
      <c r="F164" s="53"/>
      <c r="G164" s="53"/>
      <c r="H164" s="55"/>
      <c r="I164" s="55"/>
      <c r="J164" s="55"/>
      <c r="K164" s="55"/>
      <c r="L164" s="56"/>
      <c r="M164" s="55"/>
      <c r="N164" s="55"/>
      <c r="O164" s="55"/>
      <c r="P164" s="55"/>
    </row>
    <row r="165" spans="1:16" ht="18" hidden="1" customHeight="1">
      <c r="A165" s="50" t="s">
        <v>236</v>
      </c>
      <c r="B165" s="50" t="s">
        <v>316</v>
      </c>
      <c r="C165" s="51">
        <v>120005</v>
      </c>
      <c r="D165" s="50" t="s">
        <v>555</v>
      </c>
      <c r="E165" s="53">
        <v>0</v>
      </c>
      <c r="F165" s="53">
        <v>139648</v>
      </c>
      <c r="G165" s="76">
        <f>+E165+F165</f>
        <v>139648</v>
      </c>
      <c r="H165" s="55" t="s">
        <v>323</v>
      </c>
      <c r="I165" s="55" t="s">
        <v>19</v>
      </c>
      <c r="J165" s="55" t="s">
        <v>20</v>
      </c>
      <c r="K165" s="55" t="s">
        <v>21</v>
      </c>
      <c r="L165" s="56"/>
      <c r="M165" s="56">
        <f>+G165+L165</f>
        <v>139648</v>
      </c>
      <c r="N165" s="55"/>
      <c r="O165" s="55"/>
      <c r="P165" s="55"/>
    </row>
    <row r="166" spans="1:16" ht="18.75" hidden="1" customHeight="1">
      <c r="A166" s="50" t="s">
        <v>236</v>
      </c>
      <c r="B166" s="50" t="s">
        <v>316</v>
      </c>
      <c r="C166" s="51">
        <v>120005</v>
      </c>
      <c r="D166" s="50" t="s">
        <v>3</v>
      </c>
      <c r="E166" s="53">
        <v>0</v>
      </c>
      <c r="F166" s="53">
        <v>190732</v>
      </c>
      <c r="G166" s="76">
        <f>+E166+F166</f>
        <v>190732</v>
      </c>
      <c r="H166" s="55"/>
      <c r="I166" s="55" t="s">
        <v>29</v>
      </c>
      <c r="J166" s="55" t="s">
        <v>29</v>
      </c>
      <c r="K166" s="80" t="s">
        <v>31</v>
      </c>
      <c r="L166" s="56"/>
      <c r="M166" s="56">
        <f>+G166+L166</f>
        <v>190732</v>
      </c>
      <c r="N166" s="55"/>
      <c r="O166" s="55"/>
      <c r="P166" s="80"/>
    </row>
    <row r="167" spans="1:16" ht="18" hidden="1" customHeight="1" thickBot="1">
      <c r="A167" s="50"/>
      <c r="B167" s="50"/>
      <c r="C167" s="51"/>
      <c r="D167" s="50"/>
      <c r="E167" s="63">
        <f>SUM(E165:E166)</f>
        <v>0</v>
      </c>
      <c r="F167" s="63">
        <f>SUM(F165:F166)</f>
        <v>330380</v>
      </c>
      <c r="G167" s="81">
        <f>SUM(G165:G166)</f>
        <v>330380</v>
      </c>
      <c r="H167" s="55"/>
      <c r="I167" s="55"/>
      <c r="J167" s="55"/>
      <c r="K167" s="55"/>
      <c r="L167" s="63">
        <f>SUM(L165:L166)</f>
        <v>0</v>
      </c>
      <c r="M167" s="63">
        <f>SUM(M165:M166)</f>
        <v>330380</v>
      </c>
      <c r="N167" s="55"/>
      <c r="O167" s="55"/>
      <c r="P167" s="55"/>
    </row>
    <row r="168" spans="1:16" ht="12.75" hidden="1" customHeight="1" thickTop="1">
      <c r="A168" s="50"/>
      <c r="B168" s="50"/>
      <c r="C168" s="51"/>
      <c r="D168" s="50"/>
      <c r="E168" s="53"/>
      <c r="F168" s="53"/>
      <c r="G168" s="76"/>
      <c r="H168" s="55"/>
      <c r="I168" s="55"/>
      <c r="J168" s="55"/>
      <c r="K168" s="55"/>
      <c r="L168" s="56"/>
      <c r="M168" s="55"/>
      <c r="N168" s="55"/>
      <c r="O168" s="55"/>
      <c r="P168" s="55"/>
    </row>
    <row r="169" spans="1:16" ht="12.75" hidden="1" customHeight="1">
      <c r="A169" s="45" t="s">
        <v>598</v>
      </c>
      <c r="B169" s="50"/>
      <c r="C169" s="51"/>
      <c r="D169" s="50"/>
      <c r="E169" s="53"/>
      <c r="F169" s="53"/>
      <c r="G169" s="76"/>
      <c r="H169" s="55"/>
      <c r="I169" s="55"/>
      <c r="J169" s="55"/>
      <c r="K169" s="55"/>
      <c r="L169" s="56"/>
      <c r="M169" s="55"/>
      <c r="N169" s="55"/>
      <c r="O169" s="55"/>
      <c r="P169" s="55"/>
    </row>
    <row r="170" spans="1:16" ht="36.75" hidden="1" customHeight="1">
      <c r="A170" s="50" t="s">
        <v>236</v>
      </c>
      <c r="B170" s="50" t="s">
        <v>386</v>
      </c>
      <c r="C170" s="51">
        <v>105030</v>
      </c>
      <c r="D170" s="50" t="s">
        <v>554</v>
      </c>
      <c r="E170" s="53">
        <v>0</v>
      </c>
      <c r="F170" s="53">
        <v>295701.34999999998</v>
      </c>
      <c r="G170" s="76">
        <f t="shared" ref="G170:G179" si="12">+E170+F170</f>
        <v>295701.34999999998</v>
      </c>
      <c r="H170" s="55" t="s">
        <v>323</v>
      </c>
      <c r="I170" s="55" t="s">
        <v>22</v>
      </c>
      <c r="J170" s="55" t="s">
        <v>23</v>
      </c>
      <c r="K170" s="55"/>
      <c r="L170" s="56"/>
      <c r="M170" s="56">
        <f t="shared" ref="M170:M179" si="13">+G170+L170</f>
        <v>295701.34999999998</v>
      </c>
      <c r="N170" s="55"/>
      <c r="O170" s="55"/>
      <c r="P170" s="55"/>
    </row>
    <row r="171" spans="1:16" ht="36" hidden="1" customHeight="1">
      <c r="A171" s="50" t="s">
        <v>236</v>
      </c>
      <c r="B171" s="50" t="s">
        <v>386</v>
      </c>
      <c r="C171" s="51">
        <v>105030</v>
      </c>
      <c r="D171" s="50" t="s">
        <v>555</v>
      </c>
      <c r="E171" s="53">
        <v>0</v>
      </c>
      <c r="F171" s="53">
        <v>190350.01</v>
      </c>
      <c r="G171" s="76">
        <f t="shared" si="12"/>
        <v>190350.01</v>
      </c>
      <c r="H171" s="55" t="s">
        <v>323</v>
      </c>
      <c r="I171" s="55" t="s">
        <v>24</v>
      </c>
      <c r="J171" s="55" t="s">
        <v>25</v>
      </c>
      <c r="K171" s="55" t="s">
        <v>21</v>
      </c>
      <c r="L171" s="56"/>
      <c r="M171" s="56">
        <f t="shared" si="13"/>
        <v>190350.01</v>
      </c>
      <c r="N171" s="55"/>
      <c r="O171" s="55"/>
      <c r="P171" s="55"/>
    </row>
    <row r="172" spans="1:16" ht="18.75" hidden="1" customHeight="1">
      <c r="A172" s="50" t="s">
        <v>236</v>
      </c>
      <c r="B172" s="50" t="s">
        <v>316</v>
      </c>
      <c r="C172" s="51">
        <v>120005</v>
      </c>
      <c r="D172" s="50" t="s">
        <v>556</v>
      </c>
      <c r="E172" s="53">
        <v>0</v>
      </c>
      <c r="F172" s="53">
        <v>100000</v>
      </c>
      <c r="G172" s="76">
        <f t="shared" si="12"/>
        <v>100000</v>
      </c>
      <c r="H172" s="55" t="s">
        <v>323</v>
      </c>
      <c r="I172" s="55" t="s">
        <v>30</v>
      </c>
      <c r="J172" s="55" t="s">
        <v>30</v>
      </c>
      <c r="K172" s="80" t="s">
        <v>31</v>
      </c>
      <c r="L172" s="56"/>
      <c r="M172" s="56">
        <f t="shared" si="13"/>
        <v>100000</v>
      </c>
      <c r="N172" s="55"/>
      <c r="O172" s="55"/>
      <c r="P172" s="80"/>
    </row>
    <row r="173" spans="1:16" ht="28.2" hidden="1" thickTop="1">
      <c r="A173" s="50" t="s">
        <v>236</v>
      </c>
      <c r="B173" s="50" t="s">
        <v>316</v>
      </c>
      <c r="C173" s="51">
        <v>120005</v>
      </c>
      <c r="D173" s="50" t="s">
        <v>557</v>
      </c>
      <c r="E173" s="53">
        <v>0</v>
      </c>
      <c r="F173" s="53">
        <v>148782</v>
      </c>
      <c r="G173" s="76">
        <f t="shared" si="12"/>
        <v>148782</v>
      </c>
      <c r="H173" s="55" t="s">
        <v>323</v>
      </c>
      <c r="I173" s="55" t="s">
        <v>30</v>
      </c>
      <c r="J173" s="55" t="s">
        <v>30</v>
      </c>
      <c r="K173" s="80" t="s">
        <v>31</v>
      </c>
      <c r="L173" s="56"/>
      <c r="M173" s="56">
        <f t="shared" si="13"/>
        <v>148782</v>
      </c>
      <c r="N173" s="55"/>
      <c r="O173" s="55"/>
      <c r="P173" s="80"/>
    </row>
    <row r="174" spans="1:16" ht="28.2" hidden="1" thickTop="1">
      <c r="A174" s="50" t="s">
        <v>236</v>
      </c>
      <c r="B174" s="50" t="s">
        <v>316</v>
      </c>
      <c r="C174" s="51">
        <v>120005</v>
      </c>
      <c r="D174" s="50" t="s">
        <v>558</v>
      </c>
      <c r="E174" s="53">
        <v>0</v>
      </c>
      <c r="F174" s="53">
        <v>99736.31</v>
      </c>
      <c r="G174" s="76">
        <f t="shared" si="12"/>
        <v>99736.31</v>
      </c>
      <c r="H174" s="55" t="s">
        <v>323</v>
      </c>
      <c r="I174" s="55" t="s">
        <v>30</v>
      </c>
      <c r="J174" s="55" t="s">
        <v>30</v>
      </c>
      <c r="K174" s="80" t="s">
        <v>31</v>
      </c>
      <c r="L174" s="56"/>
      <c r="M174" s="56">
        <f t="shared" si="13"/>
        <v>99736.31</v>
      </c>
      <c r="N174" s="55"/>
      <c r="O174" s="55"/>
      <c r="P174" s="80"/>
    </row>
    <row r="175" spans="1:16" ht="28.2" hidden="1" thickTop="1">
      <c r="A175" s="50" t="s">
        <v>236</v>
      </c>
      <c r="B175" s="50" t="s">
        <v>316</v>
      </c>
      <c r="C175" s="51">
        <v>120005</v>
      </c>
      <c r="D175" s="50" t="s">
        <v>559</v>
      </c>
      <c r="E175" s="53">
        <v>0</v>
      </c>
      <c r="F175" s="53">
        <v>203666.79</v>
      </c>
      <c r="G175" s="76">
        <f t="shared" si="12"/>
        <v>203666.79</v>
      </c>
      <c r="H175" s="55" t="s">
        <v>323</v>
      </c>
      <c r="I175" s="55" t="s">
        <v>30</v>
      </c>
      <c r="J175" s="55" t="s">
        <v>30</v>
      </c>
      <c r="K175" s="80" t="s">
        <v>31</v>
      </c>
      <c r="L175" s="56"/>
      <c r="M175" s="56">
        <f t="shared" si="13"/>
        <v>203666.79</v>
      </c>
      <c r="N175" s="55"/>
      <c r="O175" s="55"/>
      <c r="P175" s="80"/>
    </row>
    <row r="176" spans="1:16" ht="12.75" hidden="1" customHeight="1">
      <c r="A176" s="50" t="s">
        <v>236</v>
      </c>
      <c r="B176" s="50" t="s">
        <v>386</v>
      </c>
      <c r="C176" s="51">
        <v>105030</v>
      </c>
      <c r="D176" s="50" t="s">
        <v>560</v>
      </c>
      <c r="E176" s="53">
        <v>0</v>
      </c>
      <c r="F176" s="53">
        <v>45612.310000000056</v>
      </c>
      <c r="G176" s="76">
        <f t="shared" si="12"/>
        <v>45612.310000000056</v>
      </c>
      <c r="H176" s="55" t="s">
        <v>323</v>
      </c>
      <c r="I176" s="55" t="s">
        <v>26</v>
      </c>
      <c r="J176" s="55" t="s">
        <v>27</v>
      </c>
      <c r="K176" s="55" t="s">
        <v>21</v>
      </c>
      <c r="L176" s="56"/>
      <c r="M176" s="56">
        <f t="shared" si="13"/>
        <v>45612.310000000056</v>
      </c>
      <c r="N176" s="55"/>
      <c r="O176" s="55"/>
      <c r="P176" s="55"/>
    </row>
    <row r="177" spans="1:16" ht="12.75" hidden="1" customHeight="1">
      <c r="A177" s="50" t="s">
        <v>236</v>
      </c>
      <c r="B177" s="50" t="s">
        <v>316</v>
      </c>
      <c r="C177" s="51">
        <v>120005</v>
      </c>
      <c r="D177" s="50" t="s">
        <v>561</v>
      </c>
      <c r="E177" s="53">
        <v>0</v>
      </c>
      <c r="F177" s="53">
        <v>40000</v>
      </c>
      <c r="G177" s="76">
        <f t="shared" si="12"/>
        <v>40000</v>
      </c>
      <c r="H177" s="55" t="s">
        <v>323</v>
      </c>
      <c r="I177" s="55" t="s">
        <v>30</v>
      </c>
      <c r="J177" s="55" t="s">
        <v>30</v>
      </c>
      <c r="K177" s="80" t="s">
        <v>31</v>
      </c>
      <c r="L177" s="56"/>
      <c r="M177" s="56">
        <f t="shared" si="13"/>
        <v>40000</v>
      </c>
      <c r="N177" s="55"/>
      <c r="O177" s="55"/>
      <c r="P177" s="80"/>
    </row>
    <row r="178" spans="1:16" ht="12.75" hidden="1" customHeight="1">
      <c r="A178" s="50" t="s">
        <v>236</v>
      </c>
      <c r="B178" s="50" t="s">
        <v>386</v>
      </c>
      <c r="C178" s="51">
        <v>105030</v>
      </c>
      <c r="D178" s="50" t="s">
        <v>562</v>
      </c>
      <c r="E178" s="53">
        <v>0</v>
      </c>
      <c r="F178" s="53">
        <v>52007.75</v>
      </c>
      <c r="G178" s="76">
        <f t="shared" si="12"/>
        <v>52007.75</v>
      </c>
      <c r="H178" s="55" t="s">
        <v>323</v>
      </c>
      <c r="I178" s="55" t="s">
        <v>24</v>
      </c>
      <c r="J178" s="55" t="s">
        <v>25</v>
      </c>
      <c r="K178" s="55" t="s">
        <v>21</v>
      </c>
      <c r="L178" s="56"/>
      <c r="M178" s="56">
        <f t="shared" si="13"/>
        <v>52007.75</v>
      </c>
      <c r="N178" s="55"/>
      <c r="O178" s="55"/>
      <c r="P178" s="55"/>
    </row>
    <row r="179" spans="1:16" ht="12.75" hidden="1" customHeight="1">
      <c r="A179" s="50" t="s">
        <v>236</v>
      </c>
      <c r="B179" s="50" t="s">
        <v>316</v>
      </c>
      <c r="C179" s="51">
        <v>120005</v>
      </c>
      <c r="D179" s="50" t="s">
        <v>563</v>
      </c>
      <c r="E179" s="53">
        <v>0</v>
      </c>
      <c r="F179" s="53">
        <v>33316.550000000003</v>
      </c>
      <c r="G179" s="76">
        <f t="shared" si="12"/>
        <v>33316.550000000003</v>
      </c>
      <c r="H179" s="55" t="s">
        <v>323</v>
      </c>
      <c r="I179" s="55" t="s">
        <v>30</v>
      </c>
      <c r="J179" s="55" t="s">
        <v>30</v>
      </c>
      <c r="K179" s="80" t="s">
        <v>31</v>
      </c>
      <c r="L179" s="56"/>
      <c r="M179" s="56">
        <f t="shared" si="13"/>
        <v>33316.550000000003</v>
      </c>
      <c r="N179" s="55"/>
      <c r="O179" s="55"/>
      <c r="P179" s="80"/>
    </row>
    <row r="180" spans="1:16" ht="12.75" hidden="1" customHeight="1" thickBot="1">
      <c r="A180" s="50"/>
      <c r="B180" s="50"/>
      <c r="C180" s="51"/>
      <c r="D180" s="50"/>
      <c r="E180" s="63">
        <f>SUM(E170:E179)</f>
        <v>0</v>
      </c>
      <c r="F180" s="63">
        <f>SUM(F170:F179)</f>
        <v>1209173.07</v>
      </c>
      <c r="G180" s="81">
        <f>SUM(G170:G179)</f>
        <v>1209173.07</v>
      </c>
      <c r="H180" s="55"/>
      <c r="I180" s="55"/>
      <c r="J180" s="55"/>
      <c r="K180" s="55"/>
      <c r="L180" s="63">
        <f>SUM(L170:L179)</f>
        <v>0</v>
      </c>
      <c r="M180" s="63">
        <f>SUM(M170:M179)</f>
        <v>1209173.07</v>
      </c>
      <c r="N180" s="55"/>
      <c r="O180" s="55"/>
      <c r="P180" s="55"/>
    </row>
    <row r="181" spans="1:16" ht="12.75" hidden="1" customHeight="1" thickTop="1">
      <c r="A181" s="50"/>
      <c r="B181" s="50"/>
      <c r="C181" s="51"/>
      <c r="D181" s="50"/>
      <c r="E181" s="64"/>
      <c r="F181" s="64"/>
      <c r="G181" s="64"/>
      <c r="H181" s="55"/>
      <c r="I181" s="55"/>
      <c r="J181" s="55"/>
      <c r="K181" s="55"/>
      <c r="L181" s="56"/>
      <c r="M181" s="55"/>
      <c r="N181" s="55"/>
      <c r="O181" s="55"/>
      <c r="P181" s="55"/>
    </row>
    <row r="182" spans="1:16" ht="12.75" hidden="1" customHeight="1">
      <c r="A182" s="50"/>
      <c r="B182" s="50"/>
      <c r="C182" s="51"/>
      <c r="D182" s="50"/>
      <c r="E182" s="53"/>
      <c r="F182" s="53"/>
      <c r="G182" s="53"/>
      <c r="H182" s="55"/>
      <c r="I182" s="55"/>
      <c r="J182" s="55"/>
      <c r="K182" s="55"/>
      <c r="L182" s="56"/>
      <c r="M182" s="55"/>
      <c r="N182" s="55"/>
      <c r="O182" s="55"/>
      <c r="P182" s="55"/>
    </row>
    <row r="183" spans="1:16" ht="12.75" hidden="1" customHeight="1">
      <c r="A183" s="45" t="s">
        <v>599</v>
      </c>
      <c r="B183" s="50"/>
      <c r="C183" s="51"/>
      <c r="D183" s="50"/>
      <c r="E183" s="53"/>
      <c r="F183" s="53"/>
      <c r="G183" s="53"/>
      <c r="H183" s="55"/>
      <c r="I183" s="55"/>
      <c r="J183" s="55"/>
      <c r="K183" s="55"/>
      <c r="L183" s="56"/>
      <c r="M183" s="55"/>
      <c r="N183" s="55"/>
      <c r="O183" s="55"/>
      <c r="P183" s="55"/>
    </row>
    <row r="184" spans="1:16" ht="12.75" hidden="1" customHeight="1">
      <c r="A184" s="50" t="s">
        <v>238</v>
      </c>
      <c r="B184" s="50" t="s">
        <v>506</v>
      </c>
      <c r="C184" s="75">
        <v>615070</v>
      </c>
      <c r="D184" s="50" t="s">
        <v>565</v>
      </c>
      <c r="E184" s="53">
        <v>0</v>
      </c>
      <c r="F184" s="54">
        <v>778452</v>
      </c>
      <c r="G184" s="53">
        <f>+E184+F184</f>
        <v>778452</v>
      </c>
      <c r="H184" s="55" t="s">
        <v>323</v>
      </c>
      <c r="I184" s="55" t="s">
        <v>58</v>
      </c>
      <c r="J184" s="55" t="s">
        <v>65</v>
      </c>
      <c r="K184" s="55" t="s">
        <v>66</v>
      </c>
      <c r="L184" s="56"/>
      <c r="M184" s="56">
        <f>+G184+L184</f>
        <v>778452</v>
      </c>
      <c r="N184" s="55"/>
      <c r="O184" s="55"/>
      <c r="P184" s="55"/>
    </row>
    <row r="185" spans="1:16" ht="12.75" hidden="1" customHeight="1">
      <c r="A185" s="50" t="s">
        <v>238</v>
      </c>
      <c r="B185" s="50" t="s">
        <v>564</v>
      </c>
      <c r="C185" s="75">
        <v>615085</v>
      </c>
      <c r="D185" s="50" t="s">
        <v>566</v>
      </c>
      <c r="E185" s="53">
        <v>0</v>
      </c>
      <c r="F185" s="54">
        <v>698133</v>
      </c>
      <c r="G185" s="53">
        <f>+E185+F185</f>
        <v>698133</v>
      </c>
      <c r="H185" s="55" t="s">
        <v>323</v>
      </c>
      <c r="I185" s="55" t="s">
        <v>43</v>
      </c>
      <c r="J185" s="55" t="s">
        <v>44</v>
      </c>
      <c r="K185" s="55" t="s">
        <v>45</v>
      </c>
      <c r="L185" s="56"/>
      <c r="M185" s="56">
        <f>+G185+L185</f>
        <v>698133</v>
      </c>
      <c r="N185" s="55"/>
      <c r="O185" s="55"/>
      <c r="P185" s="55"/>
    </row>
    <row r="186" spans="1:16" ht="12.75" hidden="1" customHeight="1" thickBot="1">
      <c r="A186" s="50"/>
      <c r="B186" s="50"/>
      <c r="C186" s="51"/>
      <c r="D186" s="50"/>
      <c r="E186" s="63">
        <f>SUM(E184:E185)</f>
        <v>0</v>
      </c>
      <c r="F186" s="63">
        <f>SUM(F184:F185)</f>
        <v>1476585</v>
      </c>
      <c r="G186" s="63">
        <f>SUM(G184:G185)</f>
        <v>1476585</v>
      </c>
      <c r="H186" s="55"/>
      <c r="I186" s="55"/>
      <c r="J186" s="55"/>
      <c r="K186" s="55"/>
      <c r="L186" s="63">
        <f>SUM(L184:L185)</f>
        <v>0</v>
      </c>
      <c r="M186" s="63">
        <f>SUM(M184:M185)</f>
        <v>1476585</v>
      </c>
      <c r="N186" s="55"/>
      <c r="O186" s="55"/>
      <c r="P186" s="55"/>
    </row>
    <row r="187" spans="1:16" ht="12.75" hidden="1" customHeight="1" thickTop="1">
      <c r="A187" s="50"/>
      <c r="B187" s="50"/>
      <c r="C187" s="51"/>
      <c r="D187" s="50"/>
      <c r="E187" s="53"/>
      <c r="F187" s="53"/>
      <c r="G187" s="53"/>
      <c r="H187" s="55"/>
      <c r="I187" s="55"/>
      <c r="J187" s="55"/>
      <c r="K187" s="55"/>
      <c r="L187" s="56"/>
      <c r="M187" s="55"/>
      <c r="N187" s="55"/>
      <c r="O187" s="55"/>
      <c r="P187" s="55"/>
    </row>
    <row r="188" spans="1:16" ht="21.75" customHeight="1" thickTop="1">
      <c r="A188" s="45" t="s">
        <v>600</v>
      </c>
      <c r="B188" s="50"/>
      <c r="C188" s="51"/>
      <c r="D188" s="50"/>
      <c r="E188" s="53"/>
      <c r="F188" s="53"/>
      <c r="G188" s="53"/>
      <c r="H188" s="55"/>
      <c r="I188" s="55"/>
      <c r="J188" s="55"/>
      <c r="K188" s="55"/>
      <c r="L188" s="56"/>
      <c r="M188" s="55"/>
      <c r="N188" s="55"/>
      <c r="O188" s="55"/>
      <c r="P188" s="55"/>
    </row>
    <row r="189" spans="1:16" hidden="1">
      <c r="A189" s="50" t="s">
        <v>236</v>
      </c>
      <c r="B189" s="50" t="s">
        <v>316</v>
      </c>
      <c r="C189" s="51">
        <v>120005</v>
      </c>
      <c r="D189" s="50" t="s">
        <v>377</v>
      </c>
      <c r="E189" s="53">
        <v>300000</v>
      </c>
      <c r="F189" s="54"/>
      <c r="G189" s="53">
        <f t="shared" ref="G189:G252" si="14">+E189+F189</f>
        <v>300000</v>
      </c>
      <c r="H189" s="55" t="s">
        <v>323</v>
      </c>
      <c r="I189" s="55"/>
      <c r="J189" s="55"/>
      <c r="K189" s="55"/>
      <c r="L189" s="56"/>
      <c r="M189" s="56">
        <f t="shared" ref="M189:M252" si="15">+G189+L189</f>
        <v>300000</v>
      </c>
      <c r="N189" s="55"/>
      <c r="O189" s="55"/>
      <c r="P189" s="55"/>
    </row>
    <row r="190" spans="1:16" ht="12.75" hidden="1" customHeight="1">
      <c r="A190" s="50" t="s">
        <v>236</v>
      </c>
      <c r="B190" s="50" t="s">
        <v>316</v>
      </c>
      <c r="C190" s="51">
        <v>120005</v>
      </c>
      <c r="D190" s="50" t="s">
        <v>378</v>
      </c>
      <c r="E190" s="53">
        <v>100000</v>
      </c>
      <c r="F190" s="54"/>
      <c r="G190" s="53">
        <f t="shared" si="14"/>
        <v>100000</v>
      </c>
      <c r="H190" s="55"/>
      <c r="I190" s="55"/>
      <c r="J190" s="55"/>
      <c r="K190" s="55"/>
      <c r="L190" s="56"/>
      <c r="M190" s="56">
        <f t="shared" si="15"/>
        <v>100000</v>
      </c>
      <c r="N190" s="55"/>
      <c r="O190" s="55"/>
      <c r="P190" s="55"/>
    </row>
    <row r="191" spans="1:16" ht="30" hidden="1" customHeight="1">
      <c r="A191" s="50" t="s">
        <v>236</v>
      </c>
      <c r="B191" s="50" t="s">
        <v>379</v>
      </c>
      <c r="C191" s="51">
        <v>120010</v>
      </c>
      <c r="D191" s="52" t="s">
        <v>380</v>
      </c>
      <c r="E191" s="53">
        <v>200000</v>
      </c>
      <c r="F191" s="54"/>
      <c r="G191" s="53">
        <f t="shared" si="14"/>
        <v>200000</v>
      </c>
      <c r="H191" s="55"/>
      <c r="I191" s="55"/>
      <c r="J191" s="55"/>
      <c r="K191" s="55"/>
      <c r="L191" s="56"/>
      <c r="M191" s="56">
        <f t="shared" si="15"/>
        <v>200000</v>
      </c>
      <c r="N191" s="55"/>
      <c r="O191" s="55"/>
      <c r="P191" s="55"/>
    </row>
    <row r="192" spans="1:16" ht="12.75" hidden="1" customHeight="1">
      <c r="A192" s="50" t="s">
        <v>236</v>
      </c>
      <c r="B192" s="50" t="s">
        <v>381</v>
      </c>
      <c r="C192" s="51">
        <v>120010</v>
      </c>
      <c r="D192" s="50" t="s">
        <v>381</v>
      </c>
      <c r="E192" s="53">
        <v>200000</v>
      </c>
      <c r="F192" s="54"/>
      <c r="G192" s="53">
        <f t="shared" si="14"/>
        <v>200000</v>
      </c>
      <c r="H192" s="55"/>
      <c r="I192" s="55"/>
      <c r="J192" s="55"/>
      <c r="K192" s="55"/>
      <c r="L192" s="56"/>
      <c r="M192" s="56">
        <f t="shared" si="15"/>
        <v>200000</v>
      </c>
      <c r="N192" s="55"/>
      <c r="O192" s="55"/>
      <c r="P192" s="55"/>
    </row>
    <row r="193" spans="1:16" ht="22.5" customHeight="1">
      <c r="A193" s="50" t="s">
        <v>236</v>
      </c>
      <c r="B193" s="50" t="s">
        <v>382</v>
      </c>
      <c r="C193" s="51">
        <v>110015</v>
      </c>
      <c r="D193" s="50" t="s">
        <v>383</v>
      </c>
      <c r="E193" s="53">
        <v>630000</v>
      </c>
      <c r="F193" s="54"/>
      <c r="G193" s="53">
        <f t="shared" si="14"/>
        <v>630000</v>
      </c>
      <c r="H193" s="55"/>
      <c r="I193" s="55"/>
      <c r="J193" s="55"/>
      <c r="K193" s="55"/>
      <c r="L193" s="56">
        <v>-380000</v>
      </c>
      <c r="M193" s="56">
        <f t="shared" si="15"/>
        <v>250000</v>
      </c>
      <c r="N193" s="55" t="s">
        <v>246</v>
      </c>
      <c r="O193" s="55"/>
      <c r="P193" s="55"/>
    </row>
    <row r="194" spans="1:16" ht="16.5" hidden="1" customHeight="1">
      <c r="A194" s="50" t="s">
        <v>236</v>
      </c>
      <c r="B194" s="50" t="s">
        <v>384</v>
      </c>
      <c r="C194" s="51">
        <v>120010</v>
      </c>
      <c r="D194" s="50" t="s">
        <v>385</v>
      </c>
      <c r="E194" s="53">
        <v>300000</v>
      </c>
      <c r="F194" s="54"/>
      <c r="G194" s="53">
        <f t="shared" si="14"/>
        <v>300000</v>
      </c>
      <c r="H194" s="55"/>
      <c r="I194" s="55"/>
      <c r="J194" s="55"/>
      <c r="K194" s="55"/>
      <c r="L194" s="56"/>
      <c r="M194" s="56">
        <f t="shared" si="15"/>
        <v>300000</v>
      </c>
      <c r="N194" s="55"/>
      <c r="O194" s="55"/>
      <c r="P194" s="55"/>
    </row>
    <row r="195" spans="1:16" ht="33" hidden="1" customHeight="1">
      <c r="A195" s="50" t="s">
        <v>236</v>
      </c>
      <c r="B195" s="50" t="s">
        <v>386</v>
      </c>
      <c r="C195" s="51">
        <v>105030</v>
      </c>
      <c r="D195" s="52" t="s">
        <v>387</v>
      </c>
      <c r="E195" s="53">
        <v>100000</v>
      </c>
      <c r="F195" s="54"/>
      <c r="G195" s="53">
        <f t="shared" si="14"/>
        <v>100000</v>
      </c>
      <c r="H195" s="55"/>
      <c r="I195" s="55"/>
      <c r="J195" s="55"/>
      <c r="K195" s="55"/>
      <c r="L195" s="56"/>
      <c r="M195" s="56">
        <f t="shared" si="15"/>
        <v>100000</v>
      </c>
      <c r="N195" s="55"/>
      <c r="O195" s="55"/>
      <c r="P195" s="55"/>
    </row>
    <row r="196" spans="1:16" ht="18.75" hidden="1" customHeight="1">
      <c r="A196" s="50" t="s">
        <v>236</v>
      </c>
      <c r="B196" s="50" t="s">
        <v>388</v>
      </c>
      <c r="C196" s="51">
        <v>130005</v>
      </c>
      <c r="D196" s="50" t="s">
        <v>389</v>
      </c>
      <c r="E196" s="53">
        <v>598353</v>
      </c>
      <c r="F196" s="54"/>
      <c r="G196" s="53">
        <f t="shared" si="14"/>
        <v>598353</v>
      </c>
      <c r="H196" s="55"/>
      <c r="I196" s="55"/>
      <c r="J196" s="55"/>
      <c r="K196" s="55"/>
      <c r="L196" s="56"/>
      <c r="M196" s="56">
        <f t="shared" si="15"/>
        <v>598353</v>
      </c>
      <c r="N196" s="55"/>
      <c r="O196" s="55"/>
      <c r="P196" s="55"/>
    </row>
    <row r="197" spans="1:16" ht="21" customHeight="1">
      <c r="A197" s="50" t="s">
        <v>236</v>
      </c>
      <c r="B197" s="50" t="s">
        <v>315</v>
      </c>
      <c r="C197" s="51">
        <v>105005</v>
      </c>
      <c r="D197" s="50" t="s">
        <v>248</v>
      </c>
      <c r="E197" s="53">
        <v>0</v>
      </c>
      <c r="F197" s="54"/>
      <c r="G197" s="53">
        <f t="shared" si="14"/>
        <v>0</v>
      </c>
      <c r="H197" s="55"/>
      <c r="I197" s="55"/>
      <c r="J197" s="55"/>
      <c r="K197" s="55"/>
      <c r="L197" s="56">
        <v>300000</v>
      </c>
      <c r="M197" s="56">
        <f t="shared" si="15"/>
        <v>300000</v>
      </c>
      <c r="N197" s="55" t="s">
        <v>252</v>
      </c>
      <c r="O197" s="55"/>
      <c r="P197" s="55"/>
    </row>
    <row r="198" spans="1:16" ht="82.5" customHeight="1">
      <c r="A198" s="50" t="s">
        <v>236</v>
      </c>
      <c r="B198" s="50" t="s">
        <v>384</v>
      </c>
      <c r="C198" s="51">
        <v>120010</v>
      </c>
      <c r="D198" s="50" t="s">
        <v>249</v>
      </c>
      <c r="E198" s="53">
        <v>0</v>
      </c>
      <c r="F198" s="54"/>
      <c r="G198" s="53">
        <f t="shared" si="14"/>
        <v>0</v>
      </c>
      <c r="H198" s="55"/>
      <c r="I198" s="55"/>
      <c r="J198" s="55"/>
      <c r="K198" s="55"/>
      <c r="L198" s="56">
        <v>425000</v>
      </c>
      <c r="M198" s="56">
        <f t="shared" si="15"/>
        <v>425000</v>
      </c>
      <c r="N198" s="55" t="s">
        <v>253</v>
      </c>
      <c r="O198" s="55"/>
      <c r="P198" s="55"/>
    </row>
    <row r="199" spans="1:16" ht="81" customHeight="1">
      <c r="A199" s="50" t="s">
        <v>236</v>
      </c>
      <c r="B199" s="50" t="s">
        <v>384</v>
      </c>
      <c r="C199" s="51">
        <v>120010</v>
      </c>
      <c r="D199" s="50" t="s">
        <v>250</v>
      </c>
      <c r="E199" s="53">
        <v>0</v>
      </c>
      <c r="F199" s="54"/>
      <c r="G199" s="53">
        <f t="shared" si="14"/>
        <v>0</v>
      </c>
      <c r="H199" s="55"/>
      <c r="I199" s="55"/>
      <c r="J199" s="55"/>
      <c r="K199" s="55"/>
      <c r="L199" s="56">
        <v>200000</v>
      </c>
      <c r="M199" s="56">
        <f t="shared" si="15"/>
        <v>200000</v>
      </c>
      <c r="N199" s="55" t="s">
        <v>254</v>
      </c>
      <c r="O199" s="55"/>
      <c r="P199" s="55"/>
    </row>
    <row r="200" spans="1:16" ht="63.75" customHeight="1">
      <c r="A200" s="50" t="s">
        <v>236</v>
      </c>
      <c r="B200" s="50" t="s">
        <v>384</v>
      </c>
      <c r="C200" s="51">
        <v>120010</v>
      </c>
      <c r="D200" s="50" t="s">
        <v>251</v>
      </c>
      <c r="E200" s="53">
        <v>0</v>
      </c>
      <c r="F200" s="54"/>
      <c r="G200" s="53">
        <f t="shared" si="14"/>
        <v>0</v>
      </c>
      <c r="H200" s="55"/>
      <c r="I200" s="55"/>
      <c r="J200" s="55"/>
      <c r="K200" s="55"/>
      <c r="L200" s="56">
        <v>2000000</v>
      </c>
      <c r="M200" s="56">
        <f t="shared" si="15"/>
        <v>2000000</v>
      </c>
      <c r="N200" s="55" t="s">
        <v>255</v>
      </c>
      <c r="O200" s="55"/>
      <c r="P200" s="55"/>
    </row>
    <row r="201" spans="1:16" ht="21.75" customHeight="1">
      <c r="A201" s="50" t="s">
        <v>236</v>
      </c>
      <c r="B201" s="50" t="s">
        <v>384</v>
      </c>
      <c r="C201" s="51">
        <v>120010</v>
      </c>
      <c r="D201" s="50" t="s">
        <v>576</v>
      </c>
      <c r="E201" s="53">
        <v>0</v>
      </c>
      <c r="F201" s="54"/>
      <c r="G201" s="53">
        <f t="shared" si="14"/>
        <v>0</v>
      </c>
      <c r="H201" s="55"/>
      <c r="I201" s="55"/>
      <c r="J201" s="55"/>
      <c r="K201" s="55"/>
      <c r="L201" s="56">
        <v>200000</v>
      </c>
      <c r="M201" s="56">
        <f t="shared" si="15"/>
        <v>200000</v>
      </c>
      <c r="N201" s="55" t="s">
        <v>269</v>
      </c>
      <c r="O201" s="55"/>
      <c r="P201" s="55"/>
    </row>
    <row r="202" spans="1:16" ht="48.75" customHeight="1">
      <c r="A202" s="50" t="s">
        <v>234</v>
      </c>
      <c r="B202" s="50" t="s">
        <v>256</v>
      </c>
      <c r="C202" s="51">
        <v>330020</v>
      </c>
      <c r="D202" s="50" t="s">
        <v>257</v>
      </c>
      <c r="E202" s="53">
        <v>0</v>
      </c>
      <c r="F202" s="54"/>
      <c r="G202" s="53">
        <f t="shared" si="14"/>
        <v>0</v>
      </c>
      <c r="H202" s="55"/>
      <c r="I202" s="55"/>
      <c r="J202" s="55"/>
      <c r="K202" s="55"/>
      <c r="L202" s="56">
        <v>510000</v>
      </c>
      <c r="M202" s="56">
        <f t="shared" si="15"/>
        <v>510000</v>
      </c>
      <c r="N202" s="55" t="s">
        <v>577</v>
      </c>
      <c r="O202" s="55"/>
      <c r="P202" s="55"/>
    </row>
    <row r="203" spans="1:16" ht="33.75" customHeight="1">
      <c r="A203" s="50" t="s">
        <v>234</v>
      </c>
      <c r="B203" s="50" t="s">
        <v>390</v>
      </c>
      <c r="C203" s="51">
        <v>330010</v>
      </c>
      <c r="D203" s="50" t="s">
        <v>391</v>
      </c>
      <c r="E203" s="53">
        <v>1000000</v>
      </c>
      <c r="F203" s="54"/>
      <c r="G203" s="53">
        <f t="shared" si="14"/>
        <v>1000000</v>
      </c>
      <c r="H203" s="55"/>
      <c r="I203" s="55"/>
      <c r="J203" s="55"/>
      <c r="K203" s="55"/>
      <c r="L203" s="56">
        <v>1000000</v>
      </c>
      <c r="M203" s="56">
        <f t="shared" si="15"/>
        <v>2000000</v>
      </c>
      <c r="N203" s="55" t="s">
        <v>607</v>
      </c>
      <c r="O203" s="55"/>
      <c r="P203" s="55"/>
    </row>
    <row r="204" spans="1:16" ht="40.5" customHeight="1">
      <c r="A204" s="50" t="s">
        <v>234</v>
      </c>
      <c r="B204" s="50" t="s">
        <v>390</v>
      </c>
      <c r="C204" s="51">
        <v>330010</v>
      </c>
      <c r="D204" s="50" t="s">
        <v>392</v>
      </c>
      <c r="E204" s="53">
        <v>1000000</v>
      </c>
      <c r="F204" s="54"/>
      <c r="G204" s="53">
        <f t="shared" si="14"/>
        <v>1000000</v>
      </c>
      <c r="H204" s="55"/>
      <c r="I204" s="55"/>
      <c r="J204" s="55"/>
      <c r="K204" s="55"/>
      <c r="L204" s="56">
        <v>-1000000</v>
      </c>
      <c r="M204" s="56">
        <f t="shared" si="15"/>
        <v>0</v>
      </c>
      <c r="N204" s="55" t="s">
        <v>606</v>
      </c>
      <c r="O204" s="55"/>
      <c r="P204" s="55"/>
    </row>
    <row r="205" spans="1:16" ht="12.75" hidden="1" customHeight="1">
      <c r="A205" s="50" t="s">
        <v>234</v>
      </c>
      <c r="B205" s="50" t="s">
        <v>390</v>
      </c>
      <c r="C205" s="51">
        <v>330010</v>
      </c>
      <c r="D205" s="50" t="s">
        <v>394</v>
      </c>
      <c r="E205" s="53">
        <v>500000</v>
      </c>
      <c r="F205" s="54">
        <v>-500000</v>
      </c>
      <c r="G205" s="53">
        <f t="shared" si="14"/>
        <v>0</v>
      </c>
      <c r="H205" s="55"/>
      <c r="I205" s="55" t="s">
        <v>14</v>
      </c>
      <c r="J205" s="55" t="s">
        <v>15</v>
      </c>
      <c r="K205" s="55" t="s">
        <v>16</v>
      </c>
      <c r="L205" s="56"/>
      <c r="M205" s="56">
        <f t="shared" si="15"/>
        <v>0</v>
      </c>
      <c r="N205" s="55"/>
      <c r="O205" s="55"/>
      <c r="P205" s="55"/>
    </row>
    <row r="206" spans="1:16" ht="12.75" hidden="1" customHeight="1">
      <c r="A206" s="50" t="s">
        <v>234</v>
      </c>
      <c r="B206" s="50" t="s">
        <v>393</v>
      </c>
      <c r="C206" s="51">
        <v>110015</v>
      </c>
      <c r="D206" s="50" t="s">
        <v>394</v>
      </c>
      <c r="E206" s="53">
        <v>0</v>
      </c>
      <c r="F206" s="54">
        <v>500000</v>
      </c>
      <c r="G206" s="53">
        <f>+E206+F206</f>
        <v>500000</v>
      </c>
      <c r="H206" s="55"/>
      <c r="I206" s="55" t="s">
        <v>17</v>
      </c>
      <c r="J206" s="55" t="s">
        <v>15</v>
      </c>
      <c r="K206" s="55" t="s">
        <v>18</v>
      </c>
      <c r="L206" s="56"/>
      <c r="M206" s="56">
        <f t="shared" si="15"/>
        <v>500000</v>
      </c>
      <c r="N206" s="55"/>
      <c r="O206" s="55"/>
      <c r="P206" s="55"/>
    </row>
    <row r="207" spans="1:16" ht="12.75" hidden="1" customHeight="1">
      <c r="A207" s="50" t="s">
        <v>234</v>
      </c>
      <c r="B207" s="50" t="s">
        <v>395</v>
      </c>
      <c r="C207" s="51">
        <v>320005</v>
      </c>
      <c r="D207" s="50" t="s">
        <v>396</v>
      </c>
      <c r="E207" s="53">
        <v>720000</v>
      </c>
      <c r="F207" s="54"/>
      <c r="G207" s="53">
        <f t="shared" si="14"/>
        <v>720000</v>
      </c>
      <c r="H207" s="55"/>
      <c r="I207" s="55"/>
      <c r="J207" s="55"/>
      <c r="K207" s="55"/>
      <c r="L207" s="56"/>
      <c r="M207" s="56">
        <f t="shared" si="15"/>
        <v>720000</v>
      </c>
      <c r="N207" s="55"/>
      <c r="O207" s="55" t="s">
        <v>206</v>
      </c>
      <c r="P207" s="55" t="s">
        <v>206</v>
      </c>
    </row>
    <row r="208" spans="1:16" ht="12.75" hidden="1" customHeight="1">
      <c r="A208" s="50" t="s">
        <v>234</v>
      </c>
      <c r="B208" s="50" t="s">
        <v>321</v>
      </c>
      <c r="C208" s="51">
        <v>320010</v>
      </c>
      <c r="D208" s="50" t="s">
        <v>397</v>
      </c>
      <c r="E208" s="53">
        <v>500000</v>
      </c>
      <c r="F208" s="54"/>
      <c r="G208" s="53">
        <f t="shared" si="14"/>
        <v>500000</v>
      </c>
      <c r="H208" s="55"/>
      <c r="I208" s="55"/>
      <c r="J208" s="55"/>
      <c r="K208" s="55"/>
      <c r="L208" s="56"/>
      <c r="M208" s="56">
        <f t="shared" si="15"/>
        <v>500000</v>
      </c>
      <c r="N208" s="55"/>
      <c r="O208" s="55"/>
      <c r="P208" s="55"/>
    </row>
    <row r="209" spans="1:16" ht="12.75" hidden="1" customHeight="1">
      <c r="A209" s="50" t="s">
        <v>234</v>
      </c>
      <c r="B209" s="50" t="s">
        <v>321</v>
      </c>
      <c r="C209" s="51">
        <v>320010</v>
      </c>
      <c r="D209" s="50" t="s">
        <v>398</v>
      </c>
      <c r="E209" s="53">
        <v>500000</v>
      </c>
      <c r="F209" s="54"/>
      <c r="G209" s="53">
        <f t="shared" si="14"/>
        <v>500000</v>
      </c>
      <c r="H209" s="55"/>
      <c r="I209" s="55"/>
      <c r="J209" s="55"/>
      <c r="K209" s="55"/>
      <c r="L209" s="56"/>
      <c r="M209" s="56">
        <f t="shared" si="15"/>
        <v>500000</v>
      </c>
      <c r="N209" s="55"/>
      <c r="O209" s="55"/>
      <c r="P209" s="55"/>
    </row>
    <row r="210" spans="1:16" ht="27.6" hidden="1">
      <c r="A210" s="50" t="s">
        <v>234</v>
      </c>
      <c r="B210" s="50" t="s">
        <v>399</v>
      </c>
      <c r="C210" s="51">
        <v>420005</v>
      </c>
      <c r="D210" s="50" t="s">
        <v>400</v>
      </c>
      <c r="E210" s="53">
        <v>300000</v>
      </c>
      <c r="F210" s="54"/>
      <c r="G210" s="53">
        <f t="shared" si="14"/>
        <v>300000</v>
      </c>
      <c r="H210" s="55"/>
      <c r="I210" s="55"/>
      <c r="J210" s="55"/>
      <c r="K210" s="55"/>
      <c r="L210" s="56"/>
      <c r="M210" s="56">
        <f t="shared" si="15"/>
        <v>300000</v>
      </c>
      <c r="N210" s="55"/>
      <c r="O210" s="55"/>
      <c r="P210" s="55"/>
    </row>
    <row r="211" spans="1:16" ht="12.75" hidden="1" customHeight="1">
      <c r="A211" s="50" t="s">
        <v>234</v>
      </c>
      <c r="B211" s="50" t="s">
        <v>399</v>
      </c>
      <c r="C211" s="51">
        <v>420005</v>
      </c>
      <c r="D211" s="50" t="s">
        <v>401</v>
      </c>
      <c r="E211" s="53">
        <v>150000</v>
      </c>
      <c r="F211" s="54"/>
      <c r="G211" s="53">
        <f t="shared" si="14"/>
        <v>150000</v>
      </c>
      <c r="H211" s="55"/>
      <c r="I211" s="55"/>
      <c r="J211" s="55"/>
      <c r="K211" s="55"/>
      <c r="L211" s="56"/>
      <c r="M211" s="56">
        <f t="shared" si="15"/>
        <v>150000</v>
      </c>
      <c r="N211" s="55"/>
      <c r="O211" s="55"/>
      <c r="P211" s="55"/>
    </row>
    <row r="212" spans="1:16" ht="12.75" hidden="1" customHeight="1">
      <c r="A212" s="50" t="s">
        <v>234</v>
      </c>
      <c r="B212" s="50" t="s">
        <v>399</v>
      </c>
      <c r="C212" s="51">
        <v>420005</v>
      </c>
      <c r="D212" s="50" t="s">
        <v>402</v>
      </c>
      <c r="E212" s="53">
        <v>400000</v>
      </c>
      <c r="F212" s="54"/>
      <c r="G212" s="53">
        <f t="shared" si="14"/>
        <v>400000</v>
      </c>
      <c r="H212" s="55"/>
      <c r="I212" s="55"/>
      <c r="J212" s="55"/>
      <c r="K212" s="55"/>
      <c r="L212" s="56"/>
      <c r="M212" s="56">
        <f t="shared" si="15"/>
        <v>400000</v>
      </c>
      <c r="N212" s="55"/>
      <c r="O212" s="55"/>
      <c r="P212" s="55"/>
    </row>
    <row r="213" spans="1:16" ht="27.6" hidden="1">
      <c r="A213" s="50" t="s">
        <v>234</v>
      </c>
      <c r="B213" s="50" t="s">
        <v>403</v>
      </c>
      <c r="C213" s="51">
        <v>415005</v>
      </c>
      <c r="D213" s="50" t="s">
        <v>404</v>
      </c>
      <c r="E213" s="53">
        <v>25000</v>
      </c>
      <c r="F213" s="54"/>
      <c r="G213" s="53">
        <f t="shared" si="14"/>
        <v>25000</v>
      </c>
      <c r="H213" s="55"/>
      <c r="I213" s="55"/>
      <c r="J213" s="55"/>
      <c r="K213" s="55"/>
      <c r="L213" s="56"/>
      <c r="M213" s="56">
        <f t="shared" si="15"/>
        <v>25000</v>
      </c>
      <c r="N213" s="55"/>
      <c r="O213" s="55"/>
      <c r="P213" s="55"/>
    </row>
    <row r="214" spans="1:16" ht="12.75" hidden="1" customHeight="1">
      <c r="A214" s="50" t="s">
        <v>234</v>
      </c>
      <c r="B214" s="50" t="s">
        <v>403</v>
      </c>
      <c r="C214" s="51">
        <v>415005</v>
      </c>
      <c r="D214" s="50" t="s">
        <v>405</v>
      </c>
      <c r="E214" s="53">
        <v>25000</v>
      </c>
      <c r="F214" s="54"/>
      <c r="G214" s="53">
        <f t="shared" si="14"/>
        <v>25000</v>
      </c>
      <c r="H214" s="55"/>
      <c r="I214" s="55"/>
      <c r="J214" s="55"/>
      <c r="K214" s="55"/>
      <c r="L214" s="56"/>
      <c r="M214" s="56">
        <f t="shared" si="15"/>
        <v>25000</v>
      </c>
      <c r="N214" s="55"/>
      <c r="O214" s="55"/>
      <c r="P214" s="55"/>
    </row>
    <row r="215" spans="1:16" ht="41.4">
      <c r="A215" s="50" t="s">
        <v>237</v>
      </c>
      <c r="B215" s="50" t="s">
        <v>406</v>
      </c>
      <c r="C215" s="51">
        <v>620005</v>
      </c>
      <c r="D215" s="50" t="s">
        <v>407</v>
      </c>
      <c r="E215" s="53">
        <v>1000000</v>
      </c>
      <c r="F215" s="54"/>
      <c r="G215" s="53">
        <f t="shared" si="14"/>
        <v>1000000</v>
      </c>
      <c r="H215" s="55"/>
      <c r="I215" s="55"/>
      <c r="J215" s="55"/>
      <c r="K215" s="55"/>
      <c r="L215" s="56">
        <v>-200000</v>
      </c>
      <c r="M215" s="56">
        <f t="shared" si="15"/>
        <v>800000</v>
      </c>
      <c r="N215" s="55" t="s">
        <v>264</v>
      </c>
      <c r="O215" s="55" t="s">
        <v>205</v>
      </c>
      <c r="P215" s="55" t="s">
        <v>205</v>
      </c>
    </row>
    <row r="216" spans="1:16" ht="18" customHeight="1">
      <c r="A216" s="50" t="s">
        <v>238</v>
      </c>
      <c r="B216" s="50" t="s">
        <v>408</v>
      </c>
      <c r="C216" s="51">
        <v>615005</v>
      </c>
      <c r="D216" s="50" t="s">
        <v>409</v>
      </c>
      <c r="E216" s="53">
        <v>500000</v>
      </c>
      <c r="F216" s="54"/>
      <c r="G216" s="53">
        <f t="shared" si="14"/>
        <v>500000</v>
      </c>
      <c r="H216" s="55"/>
      <c r="I216" s="55"/>
      <c r="J216" s="55"/>
      <c r="K216" s="55"/>
      <c r="L216" s="56">
        <v>-108677</v>
      </c>
      <c r="M216" s="56">
        <f t="shared" si="15"/>
        <v>391323</v>
      </c>
      <c r="N216" s="55" t="s">
        <v>578</v>
      </c>
      <c r="O216" s="55" t="s">
        <v>197</v>
      </c>
      <c r="P216" s="55" t="s">
        <v>197</v>
      </c>
    </row>
    <row r="217" spans="1:16" ht="18" hidden="1" customHeight="1">
      <c r="A217" s="50" t="s">
        <v>237</v>
      </c>
      <c r="B217" s="50" t="s">
        <v>410</v>
      </c>
      <c r="C217" s="51">
        <v>635005</v>
      </c>
      <c r="D217" s="50" t="s">
        <v>411</v>
      </c>
      <c r="E217" s="53">
        <v>100000</v>
      </c>
      <c r="F217" s="54"/>
      <c r="G217" s="53">
        <f t="shared" si="14"/>
        <v>100000</v>
      </c>
      <c r="H217" s="55"/>
      <c r="I217" s="55"/>
      <c r="J217" s="55"/>
      <c r="K217" s="55"/>
      <c r="L217" s="56"/>
      <c r="M217" s="56">
        <f t="shared" si="15"/>
        <v>100000</v>
      </c>
      <c r="N217" s="55"/>
      <c r="O217" s="55"/>
      <c r="P217" s="55"/>
    </row>
    <row r="218" spans="1:16" ht="18.75" hidden="1" customHeight="1">
      <c r="A218" s="50" t="s">
        <v>237</v>
      </c>
      <c r="B218" s="50" t="s">
        <v>410</v>
      </c>
      <c r="C218" s="51">
        <v>635005</v>
      </c>
      <c r="D218" s="50" t="s">
        <v>412</v>
      </c>
      <c r="E218" s="53">
        <v>400000</v>
      </c>
      <c r="F218" s="54"/>
      <c r="G218" s="53">
        <f t="shared" si="14"/>
        <v>400000</v>
      </c>
      <c r="H218" s="55"/>
      <c r="I218" s="55"/>
      <c r="J218" s="55"/>
      <c r="K218" s="55"/>
      <c r="L218" s="56"/>
      <c r="M218" s="56">
        <f t="shared" si="15"/>
        <v>400000</v>
      </c>
      <c r="N218" s="55"/>
      <c r="O218" s="55"/>
      <c r="P218" s="55"/>
    </row>
    <row r="219" spans="1:16" ht="16.5" hidden="1" customHeight="1">
      <c r="A219" s="50" t="s">
        <v>237</v>
      </c>
      <c r="B219" s="50" t="s">
        <v>410</v>
      </c>
      <c r="C219" s="51">
        <v>635005</v>
      </c>
      <c r="D219" s="50" t="s">
        <v>413</v>
      </c>
      <c r="E219" s="53">
        <v>100000</v>
      </c>
      <c r="F219" s="54"/>
      <c r="G219" s="53">
        <f t="shared" si="14"/>
        <v>100000</v>
      </c>
      <c r="H219" s="55"/>
      <c r="I219" s="55"/>
      <c r="J219" s="55"/>
      <c r="K219" s="55"/>
      <c r="L219" s="56"/>
      <c r="M219" s="56">
        <f t="shared" si="15"/>
        <v>100000</v>
      </c>
      <c r="N219" s="55"/>
      <c r="O219" s="55"/>
      <c r="P219" s="55"/>
    </row>
    <row r="220" spans="1:16" ht="16.5" hidden="1" customHeight="1">
      <c r="A220" s="50" t="s">
        <v>237</v>
      </c>
      <c r="B220" s="50" t="s">
        <v>410</v>
      </c>
      <c r="C220" s="51">
        <v>635005</v>
      </c>
      <c r="D220" s="50" t="s">
        <v>414</v>
      </c>
      <c r="E220" s="53">
        <v>100000</v>
      </c>
      <c r="F220" s="54"/>
      <c r="G220" s="53">
        <f t="shared" si="14"/>
        <v>100000</v>
      </c>
      <c r="H220" s="55"/>
      <c r="I220" s="55"/>
      <c r="J220" s="55"/>
      <c r="K220" s="55"/>
      <c r="L220" s="56"/>
      <c r="M220" s="56">
        <f t="shared" si="15"/>
        <v>100000</v>
      </c>
      <c r="N220" s="55"/>
      <c r="O220" s="55"/>
      <c r="P220" s="55"/>
    </row>
    <row r="221" spans="1:16" ht="18.75" hidden="1" customHeight="1">
      <c r="A221" s="50" t="s">
        <v>237</v>
      </c>
      <c r="B221" s="50" t="s">
        <v>410</v>
      </c>
      <c r="C221" s="51">
        <v>635005</v>
      </c>
      <c r="D221" s="50" t="s">
        <v>415</v>
      </c>
      <c r="E221" s="53">
        <v>100000</v>
      </c>
      <c r="F221" s="54"/>
      <c r="G221" s="53">
        <f t="shared" si="14"/>
        <v>100000</v>
      </c>
      <c r="H221" s="55"/>
      <c r="I221" s="55"/>
      <c r="J221" s="55"/>
      <c r="K221" s="55"/>
      <c r="L221" s="56"/>
      <c r="M221" s="56">
        <f t="shared" si="15"/>
        <v>100000</v>
      </c>
      <c r="N221" s="55"/>
      <c r="O221" s="55"/>
      <c r="P221" s="55"/>
    </row>
    <row r="222" spans="1:16" ht="33" hidden="1" customHeight="1">
      <c r="A222" s="50" t="s">
        <v>237</v>
      </c>
      <c r="B222" s="50" t="s">
        <v>416</v>
      </c>
      <c r="C222" s="51">
        <v>635005</v>
      </c>
      <c r="D222" s="50" t="s">
        <v>417</v>
      </c>
      <c r="E222" s="53">
        <v>500000</v>
      </c>
      <c r="F222" s="54"/>
      <c r="G222" s="53">
        <f t="shared" si="14"/>
        <v>500000</v>
      </c>
      <c r="H222" s="55"/>
      <c r="I222" s="55"/>
      <c r="J222" s="55"/>
      <c r="K222" s="55"/>
      <c r="L222" s="56"/>
      <c r="M222" s="56">
        <f t="shared" si="15"/>
        <v>500000</v>
      </c>
      <c r="N222" s="55"/>
      <c r="O222" s="55"/>
      <c r="P222" s="55"/>
    </row>
    <row r="223" spans="1:16" ht="30" hidden="1" customHeight="1">
      <c r="A223" s="50" t="s">
        <v>237</v>
      </c>
      <c r="B223" s="50" t="s">
        <v>416</v>
      </c>
      <c r="C223" s="51">
        <v>635005</v>
      </c>
      <c r="D223" s="50" t="s">
        <v>418</v>
      </c>
      <c r="E223" s="53">
        <v>100000</v>
      </c>
      <c r="F223" s="54"/>
      <c r="G223" s="53">
        <f t="shared" si="14"/>
        <v>100000</v>
      </c>
      <c r="H223" s="55"/>
      <c r="I223" s="55"/>
      <c r="J223" s="55"/>
      <c r="K223" s="55"/>
      <c r="L223" s="56"/>
      <c r="M223" s="56">
        <f t="shared" si="15"/>
        <v>100000</v>
      </c>
      <c r="N223" s="55"/>
      <c r="O223" s="55"/>
      <c r="P223" s="55"/>
    </row>
    <row r="224" spans="1:16" ht="63" hidden="1" customHeight="1">
      <c r="A224" s="50" t="s">
        <v>237</v>
      </c>
      <c r="B224" s="50" t="s">
        <v>416</v>
      </c>
      <c r="C224" s="51">
        <v>635005</v>
      </c>
      <c r="D224" s="50" t="s">
        <v>419</v>
      </c>
      <c r="E224" s="53">
        <v>300000</v>
      </c>
      <c r="F224" s="54"/>
      <c r="G224" s="53">
        <f t="shared" si="14"/>
        <v>300000</v>
      </c>
      <c r="H224" s="55"/>
      <c r="I224" s="55"/>
      <c r="J224" s="55"/>
      <c r="K224" s="55"/>
      <c r="L224" s="56"/>
      <c r="M224" s="56">
        <f t="shared" si="15"/>
        <v>300000</v>
      </c>
      <c r="N224" s="55"/>
      <c r="O224" s="55"/>
      <c r="P224" s="55"/>
    </row>
    <row r="225" spans="1:16" ht="41.4" hidden="1">
      <c r="A225" s="50" t="s">
        <v>237</v>
      </c>
      <c r="B225" s="50" t="s">
        <v>416</v>
      </c>
      <c r="C225" s="51">
        <v>635005</v>
      </c>
      <c r="D225" s="50" t="s">
        <v>420</v>
      </c>
      <c r="E225" s="53">
        <v>1000000</v>
      </c>
      <c r="F225" s="54"/>
      <c r="G225" s="53">
        <f t="shared" si="14"/>
        <v>1000000</v>
      </c>
      <c r="H225" s="55"/>
      <c r="I225" s="55"/>
      <c r="J225" s="55"/>
      <c r="K225" s="55"/>
      <c r="L225" s="56"/>
      <c r="M225" s="56">
        <f t="shared" si="15"/>
        <v>1000000</v>
      </c>
      <c r="N225" s="55"/>
      <c r="O225" s="55"/>
      <c r="P225" s="55"/>
    </row>
    <row r="226" spans="1:16" ht="27.6" hidden="1">
      <c r="A226" s="50" t="s">
        <v>237</v>
      </c>
      <c r="B226" s="50" t="s">
        <v>416</v>
      </c>
      <c r="C226" s="51">
        <v>635005</v>
      </c>
      <c r="D226" s="50" t="s">
        <v>421</v>
      </c>
      <c r="E226" s="53">
        <v>1000000</v>
      </c>
      <c r="F226" s="54"/>
      <c r="G226" s="53">
        <f t="shared" si="14"/>
        <v>1000000</v>
      </c>
      <c r="H226" s="55"/>
      <c r="I226" s="55"/>
      <c r="J226" s="55"/>
      <c r="K226" s="55"/>
      <c r="L226" s="56"/>
      <c r="M226" s="56">
        <f t="shared" si="15"/>
        <v>1000000</v>
      </c>
      <c r="N226" s="55"/>
      <c r="O226" s="55"/>
      <c r="P226" s="55"/>
    </row>
    <row r="227" spans="1:16" ht="27.6" hidden="1">
      <c r="A227" s="50" t="s">
        <v>237</v>
      </c>
      <c r="B227" s="50" t="s">
        <v>422</v>
      </c>
      <c r="C227" s="51">
        <v>635005</v>
      </c>
      <c r="D227" s="50" t="s">
        <v>423</v>
      </c>
      <c r="E227" s="53">
        <v>300000</v>
      </c>
      <c r="F227" s="54"/>
      <c r="G227" s="53">
        <f t="shared" si="14"/>
        <v>300000</v>
      </c>
      <c r="H227" s="55"/>
      <c r="I227" s="55"/>
      <c r="J227" s="55"/>
      <c r="K227" s="55"/>
      <c r="L227" s="56"/>
      <c r="M227" s="56">
        <f t="shared" si="15"/>
        <v>300000</v>
      </c>
      <c r="N227" s="55"/>
      <c r="O227" s="55"/>
      <c r="P227" s="55"/>
    </row>
    <row r="228" spans="1:16" ht="27.6" hidden="1">
      <c r="A228" s="50" t="s">
        <v>237</v>
      </c>
      <c r="B228" s="50" t="s">
        <v>422</v>
      </c>
      <c r="C228" s="51">
        <v>635005</v>
      </c>
      <c r="D228" s="50" t="s">
        <v>424</v>
      </c>
      <c r="E228" s="53">
        <v>3000000</v>
      </c>
      <c r="F228" s="54"/>
      <c r="G228" s="53">
        <f t="shared" si="14"/>
        <v>3000000</v>
      </c>
      <c r="H228" s="55"/>
      <c r="I228" s="55"/>
      <c r="J228" s="55"/>
      <c r="K228" s="55"/>
      <c r="L228" s="56"/>
      <c r="M228" s="56">
        <f t="shared" si="15"/>
        <v>3000000</v>
      </c>
      <c r="N228" s="55"/>
      <c r="O228" s="55"/>
      <c r="P228" s="55"/>
    </row>
    <row r="229" spans="1:16" ht="16.5" hidden="1" customHeight="1">
      <c r="A229" s="50" t="s">
        <v>237</v>
      </c>
      <c r="B229" s="50" t="s">
        <v>422</v>
      </c>
      <c r="C229" s="51">
        <v>635005</v>
      </c>
      <c r="D229" s="50" t="s">
        <v>425</v>
      </c>
      <c r="E229" s="53">
        <v>500000</v>
      </c>
      <c r="F229" s="54"/>
      <c r="G229" s="53">
        <f t="shared" si="14"/>
        <v>500000</v>
      </c>
      <c r="H229" s="55"/>
      <c r="I229" s="55"/>
      <c r="J229" s="55"/>
      <c r="K229" s="55"/>
      <c r="L229" s="56"/>
      <c r="M229" s="56">
        <f t="shared" si="15"/>
        <v>500000</v>
      </c>
      <c r="N229" s="55"/>
      <c r="O229" s="55"/>
      <c r="P229" s="55"/>
    </row>
    <row r="230" spans="1:16" s="83" customFormat="1" ht="18" hidden="1" customHeight="1">
      <c r="A230" s="50" t="s">
        <v>237</v>
      </c>
      <c r="B230" s="50" t="s">
        <v>422</v>
      </c>
      <c r="C230" s="51">
        <v>635005</v>
      </c>
      <c r="D230" s="50" t="s">
        <v>271</v>
      </c>
      <c r="E230" s="53">
        <v>1000000</v>
      </c>
      <c r="F230" s="54"/>
      <c r="G230" s="53">
        <f t="shared" si="14"/>
        <v>1000000</v>
      </c>
      <c r="H230" s="55"/>
      <c r="I230" s="55"/>
      <c r="J230" s="55"/>
      <c r="K230" s="55"/>
      <c r="L230" s="56"/>
      <c r="M230" s="56">
        <f t="shared" si="15"/>
        <v>1000000</v>
      </c>
      <c r="N230" s="55"/>
      <c r="O230" s="82"/>
      <c r="P230" s="82"/>
    </row>
    <row r="231" spans="1:16" ht="16.5" hidden="1" customHeight="1">
      <c r="A231" s="50" t="s">
        <v>237</v>
      </c>
      <c r="B231" s="50" t="s">
        <v>422</v>
      </c>
      <c r="C231" s="51">
        <v>635005</v>
      </c>
      <c r="D231" s="50" t="s">
        <v>426</v>
      </c>
      <c r="E231" s="53">
        <v>500000</v>
      </c>
      <c r="F231" s="54"/>
      <c r="G231" s="53">
        <f t="shared" si="14"/>
        <v>500000</v>
      </c>
      <c r="H231" s="55"/>
      <c r="I231" s="55"/>
      <c r="J231" s="55"/>
      <c r="K231" s="55"/>
      <c r="L231" s="56"/>
      <c r="M231" s="56">
        <f t="shared" si="15"/>
        <v>500000</v>
      </c>
      <c r="N231" s="55"/>
      <c r="O231" s="55"/>
      <c r="P231" s="55"/>
    </row>
    <row r="232" spans="1:16" ht="16.5" hidden="1" customHeight="1">
      <c r="A232" s="50" t="s">
        <v>237</v>
      </c>
      <c r="B232" s="50" t="s">
        <v>422</v>
      </c>
      <c r="C232" s="51">
        <v>635005</v>
      </c>
      <c r="D232" s="50" t="s">
        <v>427</v>
      </c>
      <c r="E232" s="53">
        <v>100000</v>
      </c>
      <c r="F232" s="54"/>
      <c r="G232" s="53">
        <f t="shared" si="14"/>
        <v>100000</v>
      </c>
      <c r="H232" s="55"/>
      <c r="I232" s="55"/>
      <c r="J232" s="55"/>
      <c r="K232" s="55"/>
      <c r="L232" s="56"/>
      <c r="M232" s="56">
        <f t="shared" si="15"/>
        <v>100000</v>
      </c>
      <c r="N232" s="55"/>
      <c r="O232" s="55"/>
      <c r="P232" s="55"/>
    </row>
    <row r="233" spans="1:16" ht="32.25" hidden="1" customHeight="1">
      <c r="A233" s="50" t="s">
        <v>237</v>
      </c>
      <c r="B233" s="50" t="s">
        <v>428</v>
      </c>
      <c r="C233" s="51">
        <v>635005</v>
      </c>
      <c r="D233" s="50" t="s">
        <v>429</v>
      </c>
      <c r="E233" s="53">
        <v>500000</v>
      </c>
      <c r="F233" s="54"/>
      <c r="G233" s="53">
        <f t="shared" si="14"/>
        <v>500000</v>
      </c>
      <c r="H233" s="55"/>
      <c r="I233" s="55"/>
      <c r="J233" s="55"/>
      <c r="K233" s="55"/>
      <c r="L233" s="56"/>
      <c r="M233" s="56">
        <f t="shared" si="15"/>
        <v>500000</v>
      </c>
      <c r="N233" s="55"/>
      <c r="O233" s="55"/>
      <c r="P233" s="55"/>
    </row>
    <row r="234" spans="1:16" ht="18.75" hidden="1" customHeight="1">
      <c r="A234" s="50" t="s">
        <v>237</v>
      </c>
      <c r="B234" s="50" t="s">
        <v>428</v>
      </c>
      <c r="C234" s="51">
        <v>635005</v>
      </c>
      <c r="D234" s="50" t="s">
        <v>430</v>
      </c>
      <c r="E234" s="53">
        <v>3300000</v>
      </c>
      <c r="F234" s="54"/>
      <c r="G234" s="53">
        <f t="shared" si="14"/>
        <v>3300000</v>
      </c>
      <c r="H234" s="55"/>
      <c r="I234" s="55"/>
      <c r="J234" s="55"/>
      <c r="K234" s="55"/>
      <c r="L234" s="56"/>
      <c r="M234" s="56">
        <f t="shared" si="15"/>
        <v>3300000</v>
      </c>
      <c r="N234" s="55"/>
      <c r="O234" s="55"/>
      <c r="P234" s="55"/>
    </row>
    <row r="235" spans="1:16" ht="19.5" hidden="1" customHeight="1">
      <c r="A235" s="50" t="s">
        <v>237</v>
      </c>
      <c r="B235" s="50" t="s">
        <v>428</v>
      </c>
      <c r="C235" s="51">
        <v>635005</v>
      </c>
      <c r="D235" s="50" t="s">
        <v>431</v>
      </c>
      <c r="E235" s="53">
        <v>500000</v>
      </c>
      <c r="F235" s="54"/>
      <c r="G235" s="53">
        <f t="shared" si="14"/>
        <v>500000</v>
      </c>
      <c r="H235" s="55"/>
      <c r="I235" s="55"/>
      <c r="J235" s="55"/>
      <c r="K235" s="55"/>
      <c r="L235" s="56"/>
      <c r="M235" s="56">
        <f t="shared" si="15"/>
        <v>500000</v>
      </c>
      <c r="N235" s="55"/>
      <c r="O235" s="55"/>
      <c r="P235" s="55"/>
    </row>
    <row r="236" spans="1:16" ht="31.5" hidden="1" customHeight="1">
      <c r="A236" s="50" t="s">
        <v>237</v>
      </c>
      <c r="B236" s="50" t="s">
        <v>432</v>
      </c>
      <c r="C236" s="51">
        <v>635005</v>
      </c>
      <c r="D236" s="50" t="s">
        <v>433</v>
      </c>
      <c r="E236" s="53">
        <v>500000</v>
      </c>
      <c r="F236" s="54"/>
      <c r="G236" s="53">
        <f t="shared" si="14"/>
        <v>500000</v>
      </c>
      <c r="H236" s="55"/>
      <c r="I236" s="55"/>
      <c r="J236" s="55"/>
      <c r="K236" s="55"/>
      <c r="L236" s="56"/>
      <c r="M236" s="56">
        <f t="shared" si="15"/>
        <v>500000</v>
      </c>
      <c r="N236" s="55"/>
      <c r="O236" s="55"/>
      <c r="P236" s="55"/>
    </row>
    <row r="237" spans="1:16" ht="27.6" hidden="1">
      <c r="A237" s="50" t="s">
        <v>237</v>
      </c>
      <c r="B237" s="50" t="s">
        <v>432</v>
      </c>
      <c r="C237" s="51">
        <v>635005</v>
      </c>
      <c r="D237" s="50" t="s">
        <v>434</v>
      </c>
      <c r="E237" s="53">
        <v>600000</v>
      </c>
      <c r="F237" s="54"/>
      <c r="G237" s="53">
        <f t="shared" si="14"/>
        <v>600000</v>
      </c>
      <c r="H237" s="55"/>
      <c r="I237" s="55"/>
      <c r="J237" s="55"/>
      <c r="K237" s="55"/>
      <c r="L237" s="56"/>
      <c r="M237" s="56">
        <f t="shared" si="15"/>
        <v>600000</v>
      </c>
      <c r="N237" s="55"/>
      <c r="O237" s="55"/>
      <c r="P237" s="55"/>
    </row>
    <row r="238" spans="1:16" ht="15.75" hidden="1" customHeight="1">
      <c r="A238" s="50" t="s">
        <v>237</v>
      </c>
      <c r="B238" s="50" t="s">
        <v>432</v>
      </c>
      <c r="C238" s="51">
        <v>635005</v>
      </c>
      <c r="D238" s="50" t="s">
        <v>435</v>
      </c>
      <c r="E238" s="53">
        <v>500000</v>
      </c>
      <c r="F238" s="54"/>
      <c r="G238" s="53">
        <f t="shared" si="14"/>
        <v>500000</v>
      </c>
      <c r="H238" s="55"/>
      <c r="I238" s="55"/>
      <c r="J238" s="55"/>
      <c r="K238" s="55"/>
      <c r="L238" s="56"/>
      <c r="M238" s="56">
        <f t="shared" si="15"/>
        <v>500000</v>
      </c>
      <c r="N238" s="55"/>
      <c r="O238" s="55"/>
      <c r="P238" s="55"/>
    </row>
    <row r="239" spans="1:16" ht="16.5" hidden="1" customHeight="1">
      <c r="A239" s="50" t="s">
        <v>237</v>
      </c>
      <c r="B239" s="50" t="s">
        <v>319</v>
      </c>
      <c r="C239" s="51">
        <v>635005</v>
      </c>
      <c r="D239" s="50" t="s">
        <v>436</v>
      </c>
      <c r="E239" s="53">
        <v>350000</v>
      </c>
      <c r="F239" s="54"/>
      <c r="G239" s="53">
        <f t="shared" si="14"/>
        <v>350000</v>
      </c>
      <c r="H239" s="55"/>
      <c r="I239" s="55"/>
      <c r="J239" s="55"/>
      <c r="K239" s="55"/>
      <c r="L239" s="56"/>
      <c r="M239" s="56">
        <f t="shared" si="15"/>
        <v>350000</v>
      </c>
      <c r="N239" s="55"/>
      <c r="O239" s="55"/>
      <c r="P239" s="55"/>
    </row>
    <row r="240" spans="1:16" ht="27.6">
      <c r="A240" s="50" t="s">
        <v>235</v>
      </c>
      <c r="B240" s="50" t="s">
        <v>317</v>
      </c>
      <c r="C240" s="51">
        <v>505005</v>
      </c>
      <c r="D240" s="50" t="s">
        <v>258</v>
      </c>
      <c r="E240" s="53">
        <v>0</v>
      </c>
      <c r="F240" s="54"/>
      <c r="G240" s="53">
        <f t="shared" si="14"/>
        <v>0</v>
      </c>
      <c r="H240" s="55"/>
      <c r="I240" s="55"/>
      <c r="J240" s="55"/>
      <c r="K240" s="55"/>
      <c r="L240" s="56">
        <v>850000</v>
      </c>
      <c r="M240" s="56">
        <f t="shared" si="15"/>
        <v>850000</v>
      </c>
      <c r="N240" s="55" t="s">
        <v>579</v>
      </c>
      <c r="O240" s="55"/>
      <c r="P240" s="55"/>
    </row>
    <row r="241" spans="1:16" ht="15.75" hidden="1" customHeight="1">
      <c r="A241" s="50" t="s">
        <v>235</v>
      </c>
      <c r="B241" s="50" t="s">
        <v>437</v>
      </c>
      <c r="C241" s="51">
        <v>725020</v>
      </c>
      <c r="D241" s="50" t="s">
        <v>438</v>
      </c>
      <c r="E241" s="53">
        <v>1000000</v>
      </c>
      <c r="F241" s="54">
        <v>-1000000</v>
      </c>
      <c r="G241" s="53">
        <f t="shared" si="14"/>
        <v>0</v>
      </c>
      <c r="H241" s="55"/>
      <c r="I241" s="55" t="s">
        <v>28</v>
      </c>
      <c r="J241" s="55" t="s">
        <v>28</v>
      </c>
      <c r="K241" s="55" t="s">
        <v>28</v>
      </c>
      <c r="L241" s="56"/>
      <c r="M241" s="56">
        <f t="shared" si="15"/>
        <v>0</v>
      </c>
      <c r="N241" s="55"/>
      <c r="O241" s="55"/>
      <c r="P241" s="55"/>
    </row>
    <row r="242" spans="1:16" ht="16.5" hidden="1" customHeight="1">
      <c r="A242" s="50" t="s">
        <v>235</v>
      </c>
      <c r="B242" s="50" t="s">
        <v>437</v>
      </c>
      <c r="C242" s="51">
        <v>725015</v>
      </c>
      <c r="D242" s="50" t="s">
        <v>438</v>
      </c>
      <c r="E242" s="53"/>
      <c r="F242" s="54">
        <v>1000000</v>
      </c>
      <c r="G242" s="53">
        <f>+E242+F242</f>
        <v>1000000</v>
      </c>
      <c r="H242" s="55"/>
      <c r="I242" s="55" t="s">
        <v>28</v>
      </c>
      <c r="J242" s="55" t="s">
        <v>28</v>
      </c>
      <c r="K242" s="55" t="s">
        <v>28</v>
      </c>
      <c r="L242" s="56"/>
      <c r="M242" s="56">
        <f t="shared" si="15"/>
        <v>1000000</v>
      </c>
      <c r="N242" s="55"/>
      <c r="O242" s="55"/>
      <c r="P242" s="55"/>
    </row>
    <row r="243" spans="1:16" ht="19.5" customHeight="1">
      <c r="A243" s="50" t="s">
        <v>235</v>
      </c>
      <c r="B243" s="50" t="s">
        <v>437</v>
      </c>
      <c r="C243" s="51">
        <v>725015</v>
      </c>
      <c r="D243" s="50" t="s">
        <v>584</v>
      </c>
      <c r="E243" s="53">
        <v>0</v>
      </c>
      <c r="F243" s="54"/>
      <c r="G243" s="53">
        <f>+E243+F243</f>
        <v>0</v>
      </c>
      <c r="H243" s="55"/>
      <c r="I243" s="55"/>
      <c r="J243" s="55"/>
      <c r="K243" s="55"/>
      <c r="L243" s="56">
        <v>1100000</v>
      </c>
      <c r="M243" s="56">
        <f t="shared" si="15"/>
        <v>1100000</v>
      </c>
      <c r="N243" s="55" t="s">
        <v>585</v>
      </c>
      <c r="O243" s="55"/>
      <c r="P243" s="55"/>
    </row>
    <row r="244" spans="1:16" ht="23.25" customHeight="1">
      <c r="A244" s="50" t="s">
        <v>235</v>
      </c>
      <c r="B244" s="50" t="s">
        <v>439</v>
      </c>
      <c r="C244" s="51">
        <v>725020</v>
      </c>
      <c r="D244" s="50" t="s">
        <v>440</v>
      </c>
      <c r="E244" s="53">
        <v>1000000</v>
      </c>
      <c r="F244" s="54"/>
      <c r="G244" s="53">
        <f t="shared" si="14"/>
        <v>1000000</v>
      </c>
      <c r="H244" s="55"/>
      <c r="I244" s="55"/>
      <c r="J244" s="55"/>
      <c r="K244" s="55"/>
      <c r="L244" s="56">
        <v>-400000</v>
      </c>
      <c r="M244" s="56">
        <f t="shared" si="15"/>
        <v>600000</v>
      </c>
      <c r="N244" s="55" t="s">
        <v>578</v>
      </c>
      <c r="O244" s="55"/>
      <c r="P244" s="55"/>
    </row>
    <row r="245" spans="1:16" ht="32.25" customHeight="1">
      <c r="A245" s="50" t="s">
        <v>235</v>
      </c>
      <c r="B245" s="50" t="s">
        <v>441</v>
      </c>
      <c r="C245" s="51">
        <v>710005</v>
      </c>
      <c r="D245" s="50" t="s">
        <v>442</v>
      </c>
      <c r="E245" s="53">
        <v>1000000</v>
      </c>
      <c r="F245" s="54"/>
      <c r="G245" s="53">
        <f t="shared" si="14"/>
        <v>1000000</v>
      </c>
      <c r="H245" s="55"/>
      <c r="I245" s="55"/>
      <c r="J245" s="55"/>
      <c r="K245" s="55"/>
      <c r="L245" s="56">
        <v>-500000</v>
      </c>
      <c r="M245" s="56">
        <f t="shared" si="15"/>
        <v>500000</v>
      </c>
      <c r="N245" s="55" t="s">
        <v>272</v>
      </c>
      <c r="O245" s="55"/>
      <c r="P245" s="55"/>
    </row>
    <row r="246" spans="1:16" ht="32.25" customHeight="1">
      <c r="A246" s="50" t="s">
        <v>235</v>
      </c>
      <c r="B246" s="50" t="s">
        <v>441</v>
      </c>
      <c r="C246" s="51">
        <v>710005</v>
      </c>
      <c r="D246" s="50" t="s">
        <v>443</v>
      </c>
      <c r="E246" s="53">
        <v>2000000</v>
      </c>
      <c r="F246" s="54"/>
      <c r="G246" s="53">
        <f t="shared" si="14"/>
        <v>2000000</v>
      </c>
      <c r="H246" s="55"/>
      <c r="I246" s="55"/>
      <c r="J246" s="55"/>
      <c r="K246" s="55"/>
      <c r="L246" s="56">
        <v>-250000</v>
      </c>
      <c r="M246" s="56">
        <f t="shared" si="15"/>
        <v>1750000</v>
      </c>
      <c r="N246" s="55" t="s">
        <v>273</v>
      </c>
      <c r="O246" s="55"/>
      <c r="P246" s="55"/>
    </row>
    <row r="247" spans="1:16" ht="15.75" hidden="1" customHeight="1">
      <c r="A247" s="50" t="s">
        <v>235</v>
      </c>
      <c r="B247" s="50" t="s">
        <v>444</v>
      </c>
      <c r="C247" s="51">
        <v>755010</v>
      </c>
      <c r="D247" s="50" t="s">
        <v>445</v>
      </c>
      <c r="E247" s="53">
        <v>200000</v>
      </c>
      <c r="F247" s="54"/>
      <c r="G247" s="53">
        <f t="shared" si="14"/>
        <v>200000</v>
      </c>
      <c r="H247" s="55"/>
      <c r="I247" s="55"/>
      <c r="J247" s="55"/>
      <c r="K247" s="55"/>
      <c r="L247" s="56"/>
      <c r="M247" s="56">
        <f t="shared" si="15"/>
        <v>200000</v>
      </c>
      <c r="N247" s="55"/>
      <c r="O247" s="55"/>
      <c r="P247" s="55"/>
    </row>
    <row r="248" spans="1:16" ht="23.25" customHeight="1">
      <c r="A248" s="50" t="s">
        <v>235</v>
      </c>
      <c r="B248" s="50" t="s">
        <v>444</v>
      </c>
      <c r="C248" s="51">
        <v>755010</v>
      </c>
      <c r="D248" s="50" t="s">
        <v>446</v>
      </c>
      <c r="E248" s="53">
        <v>350000</v>
      </c>
      <c r="F248" s="54"/>
      <c r="G248" s="53">
        <f t="shared" si="14"/>
        <v>350000</v>
      </c>
      <c r="H248" s="55"/>
      <c r="I248" s="55"/>
      <c r="J248" s="55"/>
      <c r="K248" s="55"/>
      <c r="L248" s="56">
        <v>-100000</v>
      </c>
      <c r="M248" s="56">
        <f t="shared" si="15"/>
        <v>250000</v>
      </c>
      <c r="N248" s="55" t="s">
        <v>274</v>
      </c>
      <c r="O248" s="55"/>
      <c r="P248" s="55"/>
    </row>
    <row r="249" spans="1:16" ht="18" hidden="1" customHeight="1">
      <c r="A249" s="50" t="s">
        <v>235</v>
      </c>
      <c r="B249" s="50" t="s">
        <v>444</v>
      </c>
      <c r="C249" s="51">
        <v>755010</v>
      </c>
      <c r="D249" s="50" t="s">
        <v>447</v>
      </c>
      <c r="E249" s="53">
        <v>200000</v>
      </c>
      <c r="F249" s="54"/>
      <c r="G249" s="53">
        <f t="shared" si="14"/>
        <v>200000</v>
      </c>
      <c r="H249" s="55"/>
      <c r="I249" s="55"/>
      <c r="J249" s="55"/>
      <c r="K249" s="55"/>
      <c r="L249" s="56"/>
      <c r="M249" s="56">
        <f t="shared" si="15"/>
        <v>200000</v>
      </c>
      <c r="N249" s="55"/>
      <c r="O249" s="55"/>
      <c r="P249" s="55"/>
    </row>
    <row r="250" spans="1:16" ht="31.5" hidden="1" customHeight="1">
      <c r="A250" s="50" t="s">
        <v>235</v>
      </c>
      <c r="B250" s="50" t="s">
        <v>444</v>
      </c>
      <c r="C250" s="51">
        <v>755010</v>
      </c>
      <c r="D250" s="50" t="s">
        <v>448</v>
      </c>
      <c r="E250" s="53">
        <v>350000</v>
      </c>
      <c r="F250" s="54"/>
      <c r="G250" s="53">
        <f t="shared" si="14"/>
        <v>350000</v>
      </c>
      <c r="H250" s="55"/>
      <c r="I250" s="55"/>
      <c r="J250" s="55"/>
      <c r="K250" s="55"/>
      <c r="L250" s="56"/>
      <c r="M250" s="56">
        <f t="shared" si="15"/>
        <v>350000</v>
      </c>
      <c r="N250" s="55"/>
      <c r="O250" s="55"/>
      <c r="P250" s="55"/>
    </row>
    <row r="251" spans="1:16" ht="35.25" customHeight="1">
      <c r="A251" s="50" t="s">
        <v>236</v>
      </c>
      <c r="B251" s="50" t="s">
        <v>384</v>
      </c>
      <c r="C251" s="51">
        <v>120010</v>
      </c>
      <c r="D251" s="50" t="s">
        <v>386</v>
      </c>
      <c r="E251" s="53">
        <v>0</v>
      </c>
      <c r="F251" s="54"/>
      <c r="G251" s="53">
        <f t="shared" si="14"/>
        <v>0</v>
      </c>
      <c r="H251" s="55"/>
      <c r="I251" s="55"/>
      <c r="J251" s="55"/>
      <c r="K251" s="55"/>
      <c r="L251" s="56">
        <v>350000</v>
      </c>
      <c r="M251" s="56">
        <f t="shared" si="15"/>
        <v>350000</v>
      </c>
      <c r="N251" s="55" t="s">
        <v>262</v>
      </c>
      <c r="O251" s="55"/>
      <c r="P251" s="55"/>
    </row>
    <row r="252" spans="1:16" ht="22.5" customHeight="1">
      <c r="A252" s="50" t="s">
        <v>234</v>
      </c>
      <c r="B252" s="50" t="s">
        <v>456</v>
      </c>
      <c r="C252" s="51">
        <v>330005</v>
      </c>
      <c r="D252" s="50" t="s">
        <v>457</v>
      </c>
      <c r="E252" s="53">
        <v>0</v>
      </c>
      <c r="F252" s="54"/>
      <c r="G252" s="53">
        <f t="shared" si="14"/>
        <v>0</v>
      </c>
      <c r="H252" s="55"/>
      <c r="I252" s="55"/>
      <c r="J252" s="55"/>
      <c r="K252" s="55"/>
      <c r="L252" s="56">
        <v>1000000</v>
      </c>
      <c r="M252" s="56">
        <f t="shared" si="15"/>
        <v>1000000</v>
      </c>
      <c r="N252" s="55" t="s">
        <v>580</v>
      </c>
      <c r="O252" s="55"/>
      <c r="P252" s="55"/>
    </row>
    <row r="253" spans="1:16" ht="22.5" customHeight="1" thickBot="1">
      <c r="A253" s="50"/>
      <c r="B253" s="50"/>
      <c r="C253" s="51"/>
      <c r="D253" s="50"/>
      <c r="E253" s="63">
        <f>SUM(E189:E252)</f>
        <v>30498353</v>
      </c>
      <c r="F253" s="63">
        <f>SUM(F189:F250)</f>
        <v>0</v>
      </c>
      <c r="G253" s="63">
        <f t="shared" ref="G253:M253" si="16">SUM(G189:G252)</f>
        <v>30498353</v>
      </c>
      <c r="H253" s="63">
        <f t="shared" si="16"/>
        <v>0</v>
      </c>
      <c r="I253" s="63">
        <f t="shared" si="16"/>
        <v>0</v>
      </c>
      <c r="J253" s="63">
        <f t="shared" si="16"/>
        <v>0</v>
      </c>
      <c r="K253" s="63">
        <f t="shared" si="16"/>
        <v>0</v>
      </c>
      <c r="L253" s="63">
        <f t="shared" si="16"/>
        <v>4996323</v>
      </c>
      <c r="M253" s="63">
        <f t="shared" si="16"/>
        <v>35494676</v>
      </c>
      <c r="N253" s="55"/>
      <c r="O253" s="55"/>
      <c r="P253" s="55"/>
    </row>
    <row r="254" spans="1:16" ht="12.75" customHeight="1" thickTop="1">
      <c r="A254" s="50"/>
      <c r="B254" s="50"/>
      <c r="C254" s="51"/>
      <c r="D254" s="50"/>
      <c r="E254" s="53"/>
      <c r="F254" s="53"/>
      <c r="G254" s="53"/>
      <c r="H254" s="55"/>
      <c r="I254" s="55"/>
      <c r="J254" s="55"/>
      <c r="K254" s="55"/>
      <c r="L254" s="56"/>
      <c r="M254" s="55"/>
      <c r="N254" s="55"/>
      <c r="O254" s="55"/>
      <c r="P254" s="55"/>
    </row>
    <row r="255" spans="1:16" ht="18" customHeight="1">
      <c r="A255" s="45" t="s">
        <v>601</v>
      </c>
      <c r="B255" s="50"/>
      <c r="C255" s="51"/>
      <c r="D255" s="50"/>
      <c r="E255" s="53"/>
      <c r="F255" s="53"/>
      <c r="G255" s="53"/>
      <c r="H255" s="55"/>
      <c r="I255" s="55"/>
      <c r="J255" s="55"/>
      <c r="K255" s="55"/>
      <c r="L255" s="56"/>
      <c r="M255" s="55"/>
      <c r="N255" s="55"/>
      <c r="O255" s="55"/>
      <c r="P255" s="55"/>
    </row>
    <row r="256" spans="1:16" ht="18" hidden="1" customHeight="1">
      <c r="A256" s="50" t="s">
        <v>236</v>
      </c>
      <c r="B256" s="50" t="s">
        <v>382</v>
      </c>
      <c r="C256" s="51">
        <v>110015</v>
      </c>
      <c r="D256" s="50" t="s">
        <v>449</v>
      </c>
      <c r="E256" s="53">
        <v>240000</v>
      </c>
      <c r="F256" s="54">
        <v>172964</v>
      </c>
      <c r="G256" s="53">
        <f>+E256+F256</f>
        <v>412964</v>
      </c>
      <c r="H256" s="55" t="s">
        <v>323</v>
      </c>
      <c r="I256" s="55" t="s">
        <v>123</v>
      </c>
      <c r="J256" s="55" t="s">
        <v>124</v>
      </c>
      <c r="K256" s="62" t="s">
        <v>125</v>
      </c>
      <c r="L256" s="56"/>
      <c r="M256" s="56">
        <f t="shared" ref="M256:M281" si="17">+G256+L256</f>
        <v>412964</v>
      </c>
      <c r="N256" s="55"/>
      <c r="O256" s="55"/>
      <c r="P256" s="62"/>
    </row>
    <row r="257" spans="1:16" ht="18" hidden="1" customHeight="1">
      <c r="A257" s="50" t="s">
        <v>236</v>
      </c>
      <c r="B257" s="50" t="s">
        <v>384</v>
      </c>
      <c r="C257" s="51">
        <v>120010</v>
      </c>
      <c r="D257" s="50" t="s">
        <v>450</v>
      </c>
      <c r="E257" s="53">
        <v>350000</v>
      </c>
      <c r="F257" s="84"/>
      <c r="G257" s="53">
        <f t="shared" ref="G257:G280" si="18">+E257+F257</f>
        <v>350000</v>
      </c>
      <c r="H257" s="55"/>
      <c r="I257" s="55"/>
      <c r="J257" s="55"/>
      <c r="K257" s="55"/>
      <c r="L257" s="56"/>
      <c r="M257" s="56">
        <f t="shared" si="17"/>
        <v>350000</v>
      </c>
      <c r="N257" s="55"/>
      <c r="O257" s="55"/>
      <c r="P257" s="55"/>
    </row>
    <row r="258" spans="1:16" ht="27.6" hidden="1">
      <c r="A258" s="50" t="s">
        <v>236</v>
      </c>
      <c r="B258" s="50" t="s">
        <v>316</v>
      </c>
      <c r="C258" s="51">
        <v>120005</v>
      </c>
      <c r="D258" s="50" t="s">
        <v>451</v>
      </c>
      <c r="E258" s="53">
        <v>37878.76999999999</v>
      </c>
      <c r="F258" s="54">
        <v>17718</v>
      </c>
      <c r="G258" s="53">
        <f t="shared" si="18"/>
        <v>55596.76999999999</v>
      </c>
      <c r="H258" s="55"/>
      <c r="I258" s="55" t="s">
        <v>30</v>
      </c>
      <c r="J258" s="55" t="s">
        <v>30</v>
      </c>
      <c r="K258" s="80" t="s">
        <v>31</v>
      </c>
      <c r="L258" s="56"/>
      <c r="M258" s="56">
        <f t="shared" si="17"/>
        <v>55596.76999999999</v>
      </c>
      <c r="N258" s="55"/>
      <c r="O258" s="55"/>
      <c r="P258" s="80"/>
    </row>
    <row r="259" spans="1:16" ht="15.75" hidden="1" customHeight="1">
      <c r="A259" s="50" t="s">
        <v>236</v>
      </c>
      <c r="B259" s="50" t="s">
        <v>315</v>
      </c>
      <c r="C259" s="51">
        <v>105005</v>
      </c>
      <c r="D259" s="50" t="s">
        <v>452</v>
      </c>
      <c r="E259" s="53">
        <v>40000</v>
      </c>
      <c r="F259" s="84">
        <v>-40000</v>
      </c>
      <c r="G259" s="53">
        <f t="shared" si="18"/>
        <v>0</v>
      </c>
      <c r="H259" s="55"/>
      <c r="I259" s="55" t="s">
        <v>130</v>
      </c>
      <c r="J259" s="55"/>
      <c r="K259" s="55"/>
      <c r="L259" s="56"/>
      <c r="M259" s="56">
        <f t="shared" si="17"/>
        <v>0</v>
      </c>
      <c r="N259" s="55"/>
      <c r="O259" s="55"/>
      <c r="P259" s="55"/>
    </row>
    <row r="260" spans="1:16" ht="18" hidden="1" customHeight="1">
      <c r="A260" s="50" t="s">
        <v>234</v>
      </c>
      <c r="B260" s="50" t="s">
        <v>390</v>
      </c>
      <c r="C260" s="51">
        <v>330015</v>
      </c>
      <c r="D260" s="50" t="s">
        <v>453</v>
      </c>
      <c r="E260" s="53">
        <v>2997237</v>
      </c>
      <c r="F260" s="84">
        <v>-174845</v>
      </c>
      <c r="G260" s="53">
        <f t="shared" si="18"/>
        <v>2822392</v>
      </c>
      <c r="H260" s="55"/>
      <c r="I260" s="55" t="s">
        <v>11</v>
      </c>
      <c r="J260" s="55" t="s">
        <v>12</v>
      </c>
      <c r="K260" s="55" t="s">
        <v>13</v>
      </c>
      <c r="L260" s="56"/>
      <c r="M260" s="56">
        <f t="shared" si="17"/>
        <v>2822392</v>
      </c>
      <c r="N260" s="55"/>
      <c r="O260" s="55"/>
      <c r="P260" s="55"/>
    </row>
    <row r="261" spans="1:16" ht="15.75" hidden="1" customHeight="1">
      <c r="A261" s="50" t="s">
        <v>234</v>
      </c>
      <c r="B261" s="50" t="s">
        <v>390</v>
      </c>
      <c r="C261" s="51">
        <v>330015</v>
      </c>
      <c r="D261" s="50" t="s">
        <v>454</v>
      </c>
      <c r="E261" s="53">
        <v>1495497</v>
      </c>
      <c r="F261" s="84"/>
      <c r="G261" s="53">
        <f t="shared" si="18"/>
        <v>1495497</v>
      </c>
      <c r="H261" s="55"/>
      <c r="I261" s="55"/>
      <c r="J261" s="55"/>
      <c r="K261" s="55"/>
      <c r="L261" s="56"/>
      <c r="M261" s="56">
        <f t="shared" si="17"/>
        <v>1495497</v>
      </c>
      <c r="N261" s="55"/>
      <c r="O261" s="55"/>
      <c r="P261" s="55"/>
    </row>
    <row r="262" spans="1:16" ht="15.75" hidden="1" customHeight="1">
      <c r="A262" s="50" t="s">
        <v>234</v>
      </c>
      <c r="B262" s="50" t="s">
        <v>395</v>
      </c>
      <c r="C262" s="51">
        <v>320005</v>
      </c>
      <c r="D262" s="50" t="s">
        <v>455</v>
      </c>
      <c r="E262" s="53">
        <v>150000</v>
      </c>
      <c r="F262" s="84">
        <v>76379</v>
      </c>
      <c r="G262" s="53">
        <f t="shared" si="18"/>
        <v>226379</v>
      </c>
      <c r="H262" s="55"/>
      <c r="I262" s="55" t="s">
        <v>77</v>
      </c>
      <c r="J262" s="55" t="s">
        <v>78</v>
      </c>
      <c r="K262" s="55" t="s">
        <v>79</v>
      </c>
      <c r="L262" s="56"/>
      <c r="M262" s="56">
        <f t="shared" si="17"/>
        <v>226379</v>
      </c>
      <c r="N262" s="55"/>
      <c r="O262" s="55"/>
      <c r="P262" s="55"/>
    </row>
    <row r="263" spans="1:16" ht="15" hidden="1" customHeight="1">
      <c r="A263" s="50" t="s">
        <v>234</v>
      </c>
      <c r="B263" s="50" t="s">
        <v>456</v>
      </c>
      <c r="C263" s="51">
        <v>330005</v>
      </c>
      <c r="D263" s="50" t="s">
        <v>457</v>
      </c>
      <c r="E263" s="53">
        <v>4758821.9000000004</v>
      </c>
      <c r="F263" s="84">
        <v>-729841</v>
      </c>
      <c r="G263" s="53">
        <f t="shared" si="18"/>
        <v>4028980.9000000004</v>
      </c>
      <c r="H263" s="55"/>
      <c r="I263" s="55" t="s">
        <v>113</v>
      </c>
      <c r="J263" s="55" t="s">
        <v>114</v>
      </c>
      <c r="K263" s="55" t="s">
        <v>115</v>
      </c>
      <c r="L263" s="56"/>
      <c r="M263" s="56">
        <f t="shared" si="17"/>
        <v>4028980.9000000004</v>
      </c>
      <c r="N263" s="55"/>
      <c r="O263" s="55"/>
      <c r="P263" s="55"/>
    </row>
    <row r="264" spans="1:16" ht="16.5" hidden="1" customHeight="1">
      <c r="A264" s="50" t="s">
        <v>234</v>
      </c>
      <c r="B264" s="50" t="s">
        <v>456</v>
      </c>
      <c r="C264" s="51">
        <v>330005</v>
      </c>
      <c r="D264" s="50" t="s">
        <v>458</v>
      </c>
      <c r="E264" s="53">
        <v>241178.1</v>
      </c>
      <c r="F264" s="84">
        <v>-241178</v>
      </c>
      <c r="G264" s="53">
        <f t="shared" si="18"/>
        <v>0.10000000000582077</v>
      </c>
      <c r="H264" s="55"/>
      <c r="I264" s="55" t="s">
        <v>116</v>
      </c>
      <c r="J264" s="55" t="s">
        <v>117</v>
      </c>
      <c r="K264" s="55" t="s">
        <v>118</v>
      </c>
      <c r="L264" s="56"/>
      <c r="M264" s="56">
        <f t="shared" si="17"/>
        <v>0.10000000000582077</v>
      </c>
      <c r="N264" s="55"/>
      <c r="O264" s="55"/>
      <c r="P264" s="55"/>
    </row>
    <row r="265" spans="1:16" ht="27.6" hidden="1">
      <c r="A265" s="50" t="s">
        <v>235</v>
      </c>
      <c r="B265" s="50" t="s">
        <v>317</v>
      </c>
      <c r="C265" s="51">
        <v>505005</v>
      </c>
      <c r="D265" s="50" t="s">
        <v>459</v>
      </c>
      <c r="E265" s="53">
        <v>2000000</v>
      </c>
      <c r="F265" s="84">
        <v>-2000000</v>
      </c>
      <c r="G265" s="53">
        <f t="shared" si="18"/>
        <v>0</v>
      </c>
      <c r="H265" s="55"/>
      <c r="I265" s="55"/>
      <c r="J265" s="55"/>
      <c r="K265" s="55"/>
      <c r="L265" s="56"/>
      <c r="M265" s="56">
        <f t="shared" si="17"/>
        <v>0</v>
      </c>
      <c r="N265" s="55"/>
      <c r="O265" s="55"/>
      <c r="P265" s="55"/>
    </row>
    <row r="266" spans="1:16" ht="15" hidden="1" customHeight="1">
      <c r="A266" s="50" t="s">
        <v>237</v>
      </c>
      <c r="B266" s="50" t="s">
        <v>319</v>
      </c>
      <c r="C266" s="51">
        <v>635005</v>
      </c>
      <c r="D266" s="50" t="s">
        <v>460</v>
      </c>
      <c r="E266" s="53">
        <v>600000</v>
      </c>
      <c r="F266" s="84">
        <v>240889</v>
      </c>
      <c r="G266" s="53">
        <f t="shared" si="18"/>
        <v>840889</v>
      </c>
      <c r="H266" s="55"/>
      <c r="I266" s="55" t="s">
        <v>85</v>
      </c>
      <c r="J266" s="55" t="s">
        <v>87</v>
      </c>
      <c r="K266" s="55" t="s">
        <v>88</v>
      </c>
      <c r="L266" s="56"/>
      <c r="M266" s="56">
        <f t="shared" si="17"/>
        <v>840889</v>
      </c>
      <c r="N266" s="55"/>
      <c r="O266" s="55"/>
      <c r="P266" s="55"/>
    </row>
    <row r="267" spans="1:16" ht="15.75" hidden="1" customHeight="1">
      <c r="A267" s="50" t="s">
        <v>237</v>
      </c>
      <c r="B267" s="50" t="s">
        <v>319</v>
      </c>
      <c r="C267" s="51">
        <v>635005</v>
      </c>
      <c r="D267" s="50" t="s">
        <v>461</v>
      </c>
      <c r="E267" s="53">
        <v>594193</v>
      </c>
      <c r="F267" s="84">
        <v>-100510</v>
      </c>
      <c r="G267" s="53">
        <f t="shared" si="18"/>
        <v>493683</v>
      </c>
      <c r="H267" s="55"/>
      <c r="I267" s="55" t="s">
        <v>86</v>
      </c>
      <c r="J267" s="55" t="s">
        <v>87</v>
      </c>
      <c r="K267" s="55" t="s">
        <v>139</v>
      </c>
      <c r="L267" s="56"/>
      <c r="M267" s="56">
        <f t="shared" si="17"/>
        <v>493683</v>
      </c>
      <c r="N267" s="55"/>
      <c r="O267" s="55"/>
      <c r="P267" s="55"/>
    </row>
    <row r="268" spans="1:16" ht="15" hidden="1" customHeight="1">
      <c r="A268" s="50" t="s">
        <v>237</v>
      </c>
      <c r="B268" s="50" t="s">
        <v>319</v>
      </c>
      <c r="C268" s="51">
        <v>635005</v>
      </c>
      <c r="D268" s="50" t="s">
        <v>462</v>
      </c>
      <c r="E268" s="53">
        <v>300000</v>
      </c>
      <c r="F268" s="84">
        <v>23093</v>
      </c>
      <c r="G268" s="53">
        <f t="shared" si="18"/>
        <v>323093</v>
      </c>
      <c r="H268" s="55"/>
      <c r="I268" s="55" t="s">
        <v>86</v>
      </c>
      <c r="J268" s="55" t="s">
        <v>87</v>
      </c>
      <c r="K268" s="55" t="s">
        <v>89</v>
      </c>
      <c r="L268" s="56"/>
      <c r="M268" s="56">
        <f t="shared" si="17"/>
        <v>323093</v>
      </c>
      <c r="N268" s="55"/>
      <c r="O268" s="55"/>
      <c r="P268" s="55"/>
    </row>
    <row r="269" spans="1:16" ht="15" hidden="1" customHeight="1">
      <c r="A269" s="50" t="s">
        <v>237</v>
      </c>
      <c r="B269" s="50" t="s">
        <v>319</v>
      </c>
      <c r="C269" s="51">
        <v>635005</v>
      </c>
      <c r="D269" s="50" t="s">
        <v>463</v>
      </c>
      <c r="E269" s="53">
        <v>493614</v>
      </c>
      <c r="F269" s="84">
        <v>-419803</v>
      </c>
      <c r="G269" s="53">
        <f t="shared" si="18"/>
        <v>73811</v>
      </c>
      <c r="H269" s="55"/>
      <c r="I269" s="55" t="s">
        <v>82</v>
      </c>
      <c r="J269" s="55" t="s">
        <v>83</v>
      </c>
      <c r="K269" s="55" t="s">
        <v>140</v>
      </c>
      <c r="L269" s="56"/>
      <c r="M269" s="56">
        <f t="shared" si="17"/>
        <v>73811</v>
      </c>
      <c r="N269" s="55"/>
      <c r="O269" s="55"/>
      <c r="P269" s="55"/>
    </row>
    <row r="270" spans="1:16" ht="13.5" hidden="1" customHeight="1">
      <c r="A270" s="50" t="s">
        <v>237</v>
      </c>
      <c r="B270" s="50" t="s">
        <v>319</v>
      </c>
      <c r="C270" s="51">
        <v>635005</v>
      </c>
      <c r="D270" s="50" t="s">
        <v>464</v>
      </c>
      <c r="E270" s="53">
        <v>412863</v>
      </c>
      <c r="F270" s="84">
        <v>-338600</v>
      </c>
      <c r="G270" s="53">
        <f t="shared" si="18"/>
        <v>74263</v>
      </c>
      <c r="H270" s="55"/>
      <c r="I270" s="55" t="s">
        <v>84</v>
      </c>
      <c r="J270" s="55" t="s">
        <v>83</v>
      </c>
      <c r="K270" s="55" t="s">
        <v>140</v>
      </c>
      <c r="L270" s="56"/>
      <c r="M270" s="56">
        <f t="shared" si="17"/>
        <v>74263</v>
      </c>
      <c r="N270" s="55"/>
      <c r="O270" s="55"/>
      <c r="P270" s="55"/>
    </row>
    <row r="271" spans="1:16" ht="16.5" hidden="1" customHeight="1">
      <c r="A271" s="50" t="s">
        <v>237</v>
      </c>
      <c r="B271" s="50" t="s">
        <v>319</v>
      </c>
      <c r="C271" s="51">
        <v>635005</v>
      </c>
      <c r="D271" s="50" t="s">
        <v>465</v>
      </c>
      <c r="E271" s="53">
        <v>381821</v>
      </c>
      <c r="F271" s="84">
        <v>-262497</v>
      </c>
      <c r="G271" s="53">
        <f t="shared" si="18"/>
        <v>119324</v>
      </c>
      <c r="H271" s="55"/>
      <c r="I271" s="55"/>
      <c r="J271" s="55"/>
      <c r="K271" s="55"/>
      <c r="L271" s="56"/>
      <c r="M271" s="56">
        <f t="shared" si="17"/>
        <v>119324</v>
      </c>
      <c r="N271" s="55"/>
      <c r="O271" s="55"/>
      <c r="P271" s="55"/>
    </row>
    <row r="272" spans="1:16" ht="17.25" hidden="1" customHeight="1">
      <c r="A272" s="50" t="s">
        <v>237</v>
      </c>
      <c r="B272" s="50" t="s">
        <v>319</v>
      </c>
      <c r="C272" s="51">
        <v>635005</v>
      </c>
      <c r="D272" s="50" t="s">
        <v>466</v>
      </c>
      <c r="E272" s="53">
        <v>485000</v>
      </c>
      <c r="F272" s="84"/>
      <c r="G272" s="53">
        <f t="shared" si="18"/>
        <v>485000</v>
      </c>
      <c r="H272" s="55"/>
      <c r="I272" s="55"/>
      <c r="J272" s="55"/>
      <c r="K272" s="55"/>
      <c r="L272" s="56"/>
      <c r="M272" s="56">
        <f t="shared" si="17"/>
        <v>485000</v>
      </c>
      <c r="N272" s="55"/>
      <c r="O272" s="55"/>
      <c r="P272" s="55"/>
    </row>
    <row r="273" spans="1:16" ht="38.25" customHeight="1">
      <c r="A273" s="50" t="s">
        <v>238</v>
      </c>
      <c r="B273" s="50" t="s">
        <v>467</v>
      </c>
      <c r="C273" s="51">
        <v>620005</v>
      </c>
      <c r="D273" s="50" t="s">
        <v>468</v>
      </c>
      <c r="E273" s="53">
        <v>250000</v>
      </c>
      <c r="F273" s="84">
        <v>3684</v>
      </c>
      <c r="G273" s="53">
        <f t="shared" si="18"/>
        <v>253684</v>
      </c>
      <c r="H273" s="55"/>
      <c r="I273" s="55" t="s">
        <v>67</v>
      </c>
      <c r="J273" s="55" t="s">
        <v>68</v>
      </c>
      <c r="K273" s="55" t="s">
        <v>69</v>
      </c>
      <c r="L273" s="56">
        <v>-35312</v>
      </c>
      <c r="M273" s="56">
        <f t="shared" si="17"/>
        <v>218372</v>
      </c>
      <c r="N273" s="55" t="s">
        <v>265</v>
      </c>
      <c r="O273" s="55" t="s">
        <v>198</v>
      </c>
      <c r="P273" s="55" t="s">
        <v>198</v>
      </c>
    </row>
    <row r="274" spans="1:16" ht="12.75" hidden="1" customHeight="1">
      <c r="A274" s="50" t="s">
        <v>237</v>
      </c>
      <c r="B274" s="50" t="s">
        <v>467</v>
      </c>
      <c r="C274" s="51">
        <v>620005</v>
      </c>
      <c r="D274" s="50" t="s">
        <v>469</v>
      </c>
      <c r="E274" s="53">
        <v>1497438</v>
      </c>
      <c r="F274" s="84">
        <v>-795776</v>
      </c>
      <c r="G274" s="53">
        <f t="shared" si="18"/>
        <v>701662</v>
      </c>
      <c r="H274" s="55"/>
      <c r="I274" s="55" t="s">
        <v>39</v>
      </c>
      <c r="J274" s="55" t="s">
        <v>40</v>
      </c>
      <c r="K274" s="55" t="s">
        <v>41</v>
      </c>
      <c r="L274" s="56"/>
      <c r="M274" s="56">
        <f t="shared" si="17"/>
        <v>701662</v>
      </c>
      <c r="N274" s="55"/>
      <c r="O274" s="55"/>
      <c r="P274" s="55"/>
    </row>
    <row r="275" spans="1:16" ht="12.75" hidden="1" customHeight="1">
      <c r="A275" s="50" t="s">
        <v>237</v>
      </c>
      <c r="B275" s="50" t="s">
        <v>467</v>
      </c>
      <c r="C275" s="51">
        <v>620005</v>
      </c>
      <c r="D275" s="50" t="s">
        <v>470</v>
      </c>
      <c r="E275" s="53">
        <v>305464</v>
      </c>
      <c r="F275" s="84">
        <v>-35464</v>
      </c>
      <c r="G275" s="53">
        <f t="shared" si="18"/>
        <v>270000</v>
      </c>
      <c r="H275" s="55"/>
      <c r="I275" s="55" t="s">
        <v>34</v>
      </c>
      <c r="J275" s="55" t="s">
        <v>35</v>
      </c>
      <c r="K275" s="55" t="s">
        <v>42</v>
      </c>
      <c r="L275" s="56"/>
      <c r="M275" s="56">
        <f t="shared" si="17"/>
        <v>270000</v>
      </c>
      <c r="N275" s="55"/>
      <c r="O275" s="55"/>
      <c r="P275" s="55"/>
    </row>
    <row r="276" spans="1:16" ht="64.5" customHeight="1">
      <c r="A276" s="50" t="s">
        <v>238</v>
      </c>
      <c r="B276" s="50" t="s">
        <v>506</v>
      </c>
      <c r="C276" s="51">
        <v>615070</v>
      </c>
      <c r="D276" s="50" t="s">
        <v>157</v>
      </c>
      <c r="E276" s="53">
        <v>0</v>
      </c>
      <c r="F276" s="84">
        <v>306140</v>
      </c>
      <c r="G276" s="53">
        <v>306140</v>
      </c>
      <c r="H276" s="55"/>
      <c r="I276" s="55" t="s">
        <v>158</v>
      </c>
      <c r="J276" s="55" t="s">
        <v>159</v>
      </c>
      <c r="K276" s="55" t="s">
        <v>69</v>
      </c>
      <c r="L276" s="56">
        <v>-104900</v>
      </c>
      <c r="M276" s="56">
        <f t="shared" si="17"/>
        <v>201240</v>
      </c>
      <c r="N276" s="55" t="s">
        <v>204</v>
      </c>
      <c r="O276" s="55" t="s">
        <v>204</v>
      </c>
      <c r="P276" s="55" t="s">
        <v>204</v>
      </c>
    </row>
    <row r="277" spans="1:16" ht="15.75" hidden="1" customHeight="1">
      <c r="A277" s="50" t="s">
        <v>235</v>
      </c>
      <c r="B277" s="50" t="s">
        <v>322</v>
      </c>
      <c r="C277" s="51">
        <v>725055</v>
      </c>
      <c r="D277" s="50" t="s">
        <v>471</v>
      </c>
      <c r="E277" s="53">
        <v>236218</v>
      </c>
      <c r="F277" s="84">
        <v>-1830</v>
      </c>
      <c r="G277" s="53">
        <f t="shared" si="18"/>
        <v>234388</v>
      </c>
      <c r="H277" s="55"/>
      <c r="I277" s="55" t="s">
        <v>126</v>
      </c>
      <c r="J277" s="55" t="s">
        <v>127</v>
      </c>
      <c r="K277" s="62" t="s">
        <v>76</v>
      </c>
      <c r="L277" s="56"/>
      <c r="M277" s="56">
        <f t="shared" si="17"/>
        <v>234388</v>
      </c>
      <c r="N277" s="55"/>
      <c r="O277" s="55"/>
      <c r="P277" s="62"/>
    </row>
    <row r="278" spans="1:16" ht="16.5" customHeight="1">
      <c r="A278" s="50" t="s">
        <v>235</v>
      </c>
      <c r="B278" s="50" t="s">
        <v>574</v>
      </c>
      <c r="C278" s="51">
        <v>770030</v>
      </c>
      <c r="D278" s="50" t="s">
        <v>472</v>
      </c>
      <c r="E278" s="53">
        <v>747255</v>
      </c>
      <c r="F278" s="84"/>
      <c r="G278" s="53">
        <f t="shared" si="18"/>
        <v>747255</v>
      </c>
      <c r="H278" s="55"/>
      <c r="I278" s="55"/>
      <c r="J278" s="55"/>
      <c r="K278" s="55"/>
      <c r="L278" s="56">
        <v>-669030</v>
      </c>
      <c r="M278" s="56">
        <f t="shared" si="17"/>
        <v>78225</v>
      </c>
      <c r="N278" s="55" t="s">
        <v>270</v>
      </c>
      <c r="O278" s="55"/>
      <c r="P278" s="55"/>
    </row>
    <row r="279" spans="1:16" ht="12.75" hidden="1" customHeight="1">
      <c r="A279" s="50" t="s">
        <v>235</v>
      </c>
      <c r="B279" s="50" t="s">
        <v>320</v>
      </c>
      <c r="C279" s="51">
        <v>765025</v>
      </c>
      <c r="D279" s="50" t="s">
        <v>473</v>
      </c>
      <c r="E279" s="53">
        <v>179298</v>
      </c>
      <c r="F279" s="84"/>
      <c r="G279" s="53">
        <f t="shared" si="18"/>
        <v>179298</v>
      </c>
      <c r="H279" s="55"/>
      <c r="I279" s="55"/>
      <c r="J279" s="55"/>
      <c r="K279" s="55"/>
      <c r="L279" s="56"/>
      <c r="M279" s="56">
        <f t="shared" si="17"/>
        <v>179298</v>
      </c>
      <c r="N279" s="55"/>
      <c r="O279" s="55"/>
      <c r="P279" s="55"/>
    </row>
    <row r="280" spans="1:16" s="72" customFormat="1" ht="18" hidden="1" customHeight="1">
      <c r="A280" s="50" t="s">
        <v>236</v>
      </c>
      <c r="B280" s="67" t="s">
        <v>512</v>
      </c>
      <c r="C280" s="68">
        <v>205005</v>
      </c>
      <c r="D280" s="67" t="s">
        <v>575</v>
      </c>
      <c r="E280" s="70">
        <v>0</v>
      </c>
      <c r="F280" s="85">
        <v>990765.56</v>
      </c>
      <c r="G280" s="70">
        <f t="shared" si="18"/>
        <v>990765.56</v>
      </c>
      <c r="H280" s="71"/>
      <c r="I280" s="71"/>
      <c r="J280" s="71"/>
      <c r="K280" s="71"/>
      <c r="L280" s="73"/>
      <c r="M280" s="56">
        <f t="shared" si="17"/>
        <v>990765.56</v>
      </c>
      <c r="N280" s="71"/>
      <c r="O280" s="71"/>
      <c r="P280" s="71"/>
    </row>
    <row r="281" spans="1:16" ht="15" hidden="1" customHeight="1">
      <c r="A281" s="50"/>
      <c r="B281" s="50"/>
      <c r="C281" s="51"/>
      <c r="D281" s="50"/>
      <c r="E281" s="53"/>
      <c r="F281" s="84"/>
      <c r="G281" s="53"/>
      <c r="H281" s="55" t="s">
        <v>323</v>
      </c>
      <c r="I281" s="55"/>
      <c r="J281" s="55"/>
      <c r="K281" s="55"/>
      <c r="L281" s="56"/>
      <c r="M281" s="56">
        <f t="shared" si="17"/>
        <v>0</v>
      </c>
      <c r="N281" s="55"/>
      <c r="O281" s="55"/>
      <c r="P281" s="55"/>
    </row>
    <row r="282" spans="1:16" ht="12.75" customHeight="1" thickBot="1">
      <c r="A282" s="50"/>
      <c r="B282" s="50"/>
      <c r="C282" s="51"/>
      <c r="D282" s="50"/>
      <c r="E282" s="63">
        <f>SUM(E256:E281)</f>
        <v>18793776.77</v>
      </c>
      <c r="F282" s="63">
        <f>SUM(F256:F281)</f>
        <v>-3308711.44</v>
      </c>
      <c r="G282" s="63">
        <f>SUM(G256:G281)</f>
        <v>15485065.33</v>
      </c>
      <c r="H282" s="55"/>
      <c r="I282" s="55"/>
      <c r="J282" s="55"/>
      <c r="K282" s="55"/>
      <c r="L282" s="63">
        <f>SUM(L256:L281)</f>
        <v>-809242</v>
      </c>
      <c r="M282" s="63">
        <f>SUM(M256:M281)</f>
        <v>14675823.33</v>
      </c>
      <c r="N282" s="55"/>
      <c r="O282" s="55"/>
      <c r="P282" s="55"/>
    </row>
    <row r="283" spans="1:16" ht="12.75" hidden="1" customHeight="1" thickTop="1">
      <c r="A283" s="86"/>
      <c r="B283" s="50"/>
      <c r="C283" s="51"/>
      <c r="D283" s="50"/>
      <c r="E283" s="53"/>
      <c r="F283" s="53"/>
      <c r="G283" s="53"/>
      <c r="H283" s="55"/>
      <c r="I283" s="55"/>
      <c r="J283" s="55"/>
      <c r="K283" s="55"/>
      <c r="L283" s="56"/>
      <c r="M283" s="55"/>
      <c r="N283" s="55"/>
      <c r="O283" s="55"/>
      <c r="P283" s="55"/>
    </row>
    <row r="284" spans="1:16" ht="12.75" customHeight="1" thickTop="1">
      <c r="A284" s="86"/>
      <c r="B284" s="98"/>
      <c r="C284" s="51"/>
      <c r="D284" s="50"/>
      <c r="E284" s="53"/>
      <c r="F284" s="53"/>
      <c r="G284" s="53"/>
      <c r="H284" s="55"/>
      <c r="I284" s="55"/>
      <c r="J284" s="55"/>
      <c r="K284" s="55"/>
      <c r="L284" s="56"/>
      <c r="M284" s="55"/>
      <c r="N284" s="55"/>
      <c r="O284" s="55"/>
      <c r="P284" s="55"/>
    </row>
    <row r="285" spans="1:16" ht="22.5" customHeight="1">
      <c r="A285" s="65" t="s">
        <v>602</v>
      </c>
      <c r="B285" s="66"/>
      <c r="C285" s="51"/>
      <c r="D285" s="50"/>
      <c r="E285" s="56"/>
      <c r="F285" s="56"/>
      <c r="G285" s="56"/>
      <c r="H285" s="55"/>
      <c r="I285" s="55"/>
      <c r="J285" s="55"/>
      <c r="K285" s="55"/>
      <c r="L285" s="56"/>
      <c r="M285" s="55"/>
      <c r="N285" s="55"/>
      <c r="O285" s="55"/>
      <c r="P285" s="55"/>
    </row>
    <row r="286" spans="1:16" ht="18" hidden="1" customHeight="1">
      <c r="A286" s="50" t="s">
        <v>235</v>
      </c>
      <c r="B286" s="50" t="s">
        <v>335</v>
      </c>
      <c r="C286" s="51">
        <v>255005</v>
      </c>
      <c r="D286" s="50" t="s">
        <v>474</v>
      </c>
      <c r="E286" s="53">
        <v>127500</v>
      </c>
      <c r="F286" s="84"/>
      <c r="G286" s="53">
        <f>+E286+F286</f>
        <v>127500</v>
      </c>
      <c r="H286" s="55" t="s">
        <v>323</v>
      </c>
      <c r="I286" s="55"/>
      <c r="J286" s="55"/>
      <c r="K286" s="55"/>
      <c r="L286" s="56"/>
      <c r="M286" s="56">
        <f t="shared" ref="M286:M312" si="19">+G286+L286</f>
        <v>127500</v>
      </c>
      <c r="N286" s="55"/>
      <c r="O286" s="55"/>
      <c r="P286" s="55"/>
    </row>
    <row r="287" spans="1:16" ht="20.25" customHeight="1">
      <c r="A287" s="50" t="s">
        <v>235</v>
      </c>
      <c r="B287" s="50" t="s">
        <v>335</v>
      </c>
      <c r="C287" s="51">
        <v>255005</v>
      </c>
      <c r="D287" s="50" t="s">
        <v>475</v>
      </c>
      <c r="E287" s="53">
        <v>680000</v>
      </c>
      <c r="F287" s="54"/>
      <c r="G287" s="53">
        <f t="shared" ref="G287:G312" si="20">+E287+F287</f>
        <v>680000</v>
      </c>
      <c r="H287" s="55"/>
      <c r="I287" s="55"/>
      <c r="J287" s="55"/>
      <c r="K287" s="55"/>
      <c r="L287" s="56">
        <v>-680000</v>
      </c>
      <c r="M287" s="56">
        <f t="shared" si="19"/>
        <v>0</v>
      </c>
      <c r="N287" s="55"/>
      <c r="O287" s="55"/>
      <c r="P287" s="55"/>
    </row>
    <row r="288" spans="1:16" ht="17.25" customHeight="1">
      <c r="A288" s="50" t="s">
        <v>235</v>
      </c>
      <c r="B288" s="50" t="s">
        <v>335</v>
      </c>
      <c r="C288" s="51">
        <v>255005</v>
      </c>
      <c r="D288" s="50" t="s">
        <v>476</v>
      </c>
      <c r="E288" s="53">
        <v>212000</v>
      </c>
      <c r="F288" s="54"/>
      <c r="G288" s="53">
        <f t="shared" si="20"/>
        <v>212000</v>
      </c>
      <c r="H288" s="55"/>
      <c r="I288" s="55"/>
      <c r="J288" s="55"/>
      <c r="K288" s="55"/>
      <c r="L288" s="56">
        <v>-212000</v>
      </c>
      <c r="M288" s="56">
        <f t="shared" si="19"/>
        <v>0</v>
      </c>
      <c r="N288" s="55"/>
      <c r="O288" s="55"/>
      <c r="P288" s="55"/>
    </row>
    <row r="289" spans="1:16">
      <c r="A289" s="50" t="s">
        <v>235</v>
      </c>
      <c r="B289" s="50" t="s">
        <v>335</v>
      </c>
      <c r="C289" s="51">
        <v>255005</v>
      </c>
      <c r="D289" s="50" t="s">
        <v>477</v>
      </c>
      <c r="E289" s="53">
        <v>783265</v>
      </c>
      <c r="F289" s="54"/>
      <c r="G289" s="53">
        <f t="shared" si="20"/>
        <v>783265</v>
      </c>
      <c r="H289" s="55"/>
      <c r="I289" s="55"/>
      <c r="J289" s="55"/>
      <c r="K289" s="55"/>
      <c r="L289" s="56">
        <v>-733265</v>
      </c>
      <c r="M289" s="56">
        <f t="shared" si="19"/>
        <v>50000</v>
      </c>
      <c r="N289" s="55" t="s">
        <v>150</v>
      </c>
      <c r="O289" s="55"/>
      <c r="P289" s="55"/>
    </row>
    <row r="290" spans="1:16" ht="33.75" customHeight="1">
      <c r="A290" s="50" t="s">
        <v>235</v>
      </c>
      <c r="B290" s="50" t="s">
        <v>335</v>
      </c>
      <c r="C290" s="51">
        <v>255005</v>
      </c>
      <c r="D290" s="50" t="s">
        <v>478</v>
      </c>
      <c r="E290" s="53">
        <v>156570</v>
      </c>
      <c r="F290" s="54"/>
      <c r="G290" s="53">
        <f t="shared" si="20"/>
        <v>156570</v>
      </c>
      <c r="H290" s="55"/>
      <c r="I290" s="55"/>
      <c r="J290" s="55"/>
      <c r="K290" s="55"/>
      <c r="L290" s="56">
        <v>-106570</v>
      </c>
      <c r="M290" s="56">
        <f t="shared" si="19"/>
        <v>50000</v>
      </c>
      <c r="N290" s="55" t="s">
        <v>151</v>
      </c>
      <c r="O290" s="55"/>
      <c r="P290" s="55"/>
    </row>
    <row r="291" spans="1:16" ht="18" hidden="1" customHeight="1">
      <c r="A291" s="50" t="s">
        <v>235</v>
      </c>
      <c r="B291" s="50" t="s">
        <v>335</v>
      </c>
      <c r="C291" s="51">
        <v>255005</v>
      </c>
      <c r="D291" s="50" t="s">
        <v>479</v>
      </c>
      <c r="E291" s="53">
        <v>19890</v>
      </c>
      <c r="F291" s="54"/>
      <c r="G291" s="53">
        <f t="shared" si="20"/>
        <v>19890</v>
      </c>
      <c r="H291" s="55"/>
      <c r="I291" s="55"/>
      <c r="J291" s="55"/>
      <c r="K291" s="55"/>
      <c r="L291" s="56"/>
      <c r="M291" s="56">
        <f t="shared" si="19"/>
        <v>19890</v>
      </c>
      <c r="N291" s="55" t="s">
        <v>152</v>
      </c>
      <c r="O291" s="55"/>
      <c r="P291" s="55"/>
    </row>
    <row r="292" spans="1:16" ht="18" hidden="1" customHeight="1">
      <c r="A292" s="50" t="s">
        <v>235</v>
      </c>
      <c r="B292" s="50" t="s">
        <v>335</v>
      </c>
      <c r="C292" s="51">
        <v>255005</v>
      </c>
      <c r="D292" s="50" t="s">
        <v>480</v>
      </c>
      <c r="E292" s="53">
        <v>20655</v>
      </c>
      <c r="F292" s="54"/>
      <c r="G292" s="53">
        <f t="shared" si="20"/>
        <v>20655</v>
      </c>
      <c r="H292" s="55"/>
      <c r="I292" s="55"/>
      <c r="J292" s="55"/>
      <c r="K292" s="55"/>
      <c r="L292" s="56"/>
      <c r="M292" s="56">
        <f t="shared" si="19"/>
        <v>20655</v>
      </c>
      <c r="N292" s="55" t="s">
        <v>152</v>
      </c>
      <c r="O292" s="55"/>
      <c r="P292" s="55"/>
    </row>
    <row r="293" spans="1:16" ht="15.75" hidden="1" customHeight="1">
      <c r="A293" s="50" t="s">
        <v>235</v>
      </c>
      <c r="B293" s="50" t="s">
        <v>335</v>
      </c>
      <c r="C293" s="51">
        <v>255005</v>
      </c>
      <c r="D293" s="50" t="s">
        <v>481</v>
      </c>
      <c r="E293" s="53">
        <v>25500</v>
      </c>
      <c r="F293" s="54"/>
      <c r="G293" s="53">
        <f t="shared" si="20"/>
        <v>25500</v>
      </c>
      <c r="H293" s="55"/>
      <c r="I293" s="55"/>
      <c r="J293" s="55"/>
      <c r="K293" s="55"/>
      <c r="L293" s="56"/>
      <c r="M293" s="56">
        <f t="shared" si="19"/>
        <v>25500</v>
      </c>
      <c r="N293" s="55" t="s">
        <v>152</v>
      </c>
      <c r="O293" s="55"/>
      <c r="P293" s="55"/>
    </row>
    <row r="294" spans="1:16" ht="18" hidden="1" customHeight="1">
      <c r="A294" s="50" t="s">
        <v>235</v>
      </c>
      <c r="B294" s="50" t="s">
        <v>335</v>
      </c>
      <c r="C294" s="51">
        <v>255005</v>
      </c>
      <c r="D294" s="50" t="s">
        <v>482</v>
      </c>
      <c r="E294" s="53">
        <v>26775</v>
      </c>
      <c r="F294" s="54"/>
      <c r="G294" s="53">
        <f t="shared" si="20"/>
        <v>26775</v>
      </c>
      <c r="H294" s="55"/>
      <c r="I294" s="55"/>
      <c r="J294" s="55"/>
      <c r="K294" s="55"/>
      <c r="L294" s="56"/>
      <c r="M294" s="56">
        <f t="shared" si="19"/>
        <v>26775</v>
      </c>
      <c r="N294" s="55" t="s">
        <v>152</v>
      </c>
      <c r="O294" s="55"/>
      <c r="P294" s="55"/>
    </row>
    <row r="295" spans="1:16" ht="18" hidden="1" customHeight="1">
      <c r="A295" s="50" t="s">
        <v>235</v>
      </c>
      <c r="B295" s="50" t="s">
        <v>335</v>
      </c>
      <c r="C295" s="51">
        <v>255005</v>
      </c>
      <c r="D295" s="50" t="s">
        <v>483</v>
      </c>
      <c r="E295" s="53">
        <v>25500</v>
      </c>
      <c r="F295" s="54"/>
      <c r="G295" s="53">
        <f t="shared" si="20"/>
        <v>25500</v>
      </c>
      <c r="H295" s="55"/>
      <c r="I295" s="55"/>
      <c r="J295" s="55"/>
      <c r="K295" s="55"/>
      <c r="L295" s="56"/>
      <c r="M295" s="56">
        <f t="shared" si="19"/>
        <v>25500</v>
      </c>
      <c r="N295" s="55" t="s">
        <v>152</v>
      </c>
      <c r="O295" s="55"/>
      <c r="P295" s="55"/>
    </row>
    <row r="296" spans="1:16" ht="18" hidden="1" customHeight="1">
      <c r="A296" s="50" t="s">
        <v>235</v>
      </c>
      <c r="B296" s="50" t="s">
        <v>335</v>
      </c>
      <c r="C296" s="51">
        <v>255005</v>
      </c>
      <c r="D296" s="50" t="s">
        <v>484</v>
      </c>
      <c r="E296" s="53">
        <v>6375</v>
      </c>
      <c r="F296" s="54"/>
      <c r="G296" s="53">
        <f t="shared" si="20"/>
        <v>6375</v>
      </c>
      <c r="H296" s="55"/>
      <c r="I296" s="55"/>
      <c r="J296" s="55"/>
      <c r="K296" s="55"/>
      <c r="L296" s="56"/>
      <c r="M296" s="56">
        <f t="shared" si="19"/>
        <v>6375</v>
      </c>
      <c r="N296" s="55" t="s">
        <v>152</v>
      </c>
      <c r="O296" s="55"/>
      <c r="P296" s="55"/>
    </row>
    <row r="297" spans="1:16" ht="17.25" hidden="1" customHeight="1">
      <c r="A297" s="50" t="s">
        <v>235</v>
      </c>
      <c r="B297" s="50" t="s">
        <v>335</v>
      </c>
      <c r="C297" s="51">
        <v>255005</v>
      </c>
      <c r="D297" s="50" t="s">
        <v>485</v>
      </c>
      <c r="E297" s="53">
        <v>7293600</v>
      </c>
      <c r="F297" s="54"/>
      <c r="G297" s="53">
        <f t="shared" si="20"/>
        <v>7293600</v>
      </c>
      <c r="H297" s="55"/>
      <c r="I297" s="55"/>
      <c r="J297" s="55"/>
      <c r="K297" s="55"/>
      <c r="L297" s="56"/>
      <c r="M297" s="56">
        <f t="shared" si="19"/>
        <v>7293600</v>
      </c>
      <c r="N297" s="55" t="s">
        <v>60</v>
      </c>
      <c r="O297" s="55"/>
      <c r="P297" s="55"/>
    </row>
    <row r="298" spans="1:16" ht="18" customHeight="1">
      <c r="A298" s="50" t="s">
        <v>235</v>
      </c>
      <c r="B298" s="50" t="s">
        <v>335</v>
      </c>
      <c r="C298" s="51">
        <v>255005</v>
      </c>
      <c r="D298" s="50" t="s">
        <v>486</v>
      </c>
      <c r="E298" s="53">
        <v>2431200</v>
      </c>
      <c r="F298" s="54"/>
      <c r="G298" s="53">
        <f t="shared" si="20"/>
        <v>2431200</v>
      </c>
      <c r="H298" s="55"/>
      <c r="I298" s="55"/>
      <c r="J298" s="55"/>
      <c r="K298" s="55"/>
      <c r="L298" s="56">
        <v>-2431200</v>
      </c>
      <c r="M298" s="56">
        <f t="shared" si="19"/>
        <v>0</v>
      </c>
      <c r="N298" s="55" t="s">
        <v>61</v>
      </c>
      <c r="O298" s="55"/>
      <c r="P298" s="55"/>
    </row>
    <row r="299" spans="1:16" ht="15.75" hidden="1" customHeight="1">
      <c r="A299" s="50" t="s">
        <v>235</v>
      </c>
      <c r="B299" s="50" t="s">
        <v>335</v>
      </c>
      <c r="C299" s="51">
        <v>255005</v>
      </c>
      <c r="D299" s="50" t="s">
        <v>487</v>
      </c>
      <c r="E299" s="53">
        <v>256800</v>
      </c>
      <c r="F299" s="54"/>
      <c r="G299" s="53">
        <f t="shared" si="20"/>
        <v>256800</v>
      </c>
      <c r="H299" s="55"/>
      <c r="I299" s="55"/>
      <c r="J299" s="55"/>
      <c r="K299" s="55"/>
      <c r="L299" s="56"/>
      <c r="M299" s="56">
        <f t="shared" si="19"/>
        <v>256800</v>
      </c>
      <c r="N299" s="55" t="s">
        <v>59</v>
      </c>
      <c r="O299" s="55"/>
      <c r="P299" s="55"/>
    </row>
    <row r="300" spans="1:16" ht="16.5" hidden="1" customHeight="1">
      <c r="A300" s="50" t="s">
        <v>235</v>
      </c>
      <c r="B300" s="50" t="s">
        <v>335</v>
      </c>
      <c r="C300" s="51">
        <v>255005</v>
      </c>
      <c r="D300" s="50" t="s">
        <v>488</v>
      </c>
      <c r="E300" s="53">
        <v>27285</v>
      </c>
      <c r="F300" s="54"/>
      <c r="G300" s="53">
        <f t="shared" si="20"/>
        <v>27285</v>
      </c>
      <c r="H300" s="55"/>
      <c r="I300" s="55"/>
      <c r="J300" s="55"/>
      <c r="K300" s="55"/>
      <c r="L300" s="56"/>
      <c r="M300" s="56">
        <f t="shared" si="19"/>
        <v>27285</v>
      </c>
      <c r="N300" s="55" t="s">
        <v>152</v>
      </c>
      <c r="O300" s="55"/>
      <c r="P300" s="55"/>
    </row>
    <row r="301" spans="1:16" ht="15.75" hidden="1" customHeight="1">
      <c r="A301" s="50" t="s">
        <v>235</v>
      </c>
      <c r="B301" s="50" t="s">
        <v>335</v>
      </c>
      <c r="C301" s="51">
        <v>255005</v>
      </c>
      <c r="D301" s="50" t="s">
        <v>489</v>
      </c>
      <c r="E301" s="53">
        <v>1105200</v>
      </c>
      <c r="F301" s="54"/>
      <c r="G301" s="53">
        <f t="shared" si="20"/>
        <v>1105200</v>
      </c>
      <c r="H301" s="55"/>
      <c r="I301" s="55"/>
      <c r="J301" s="55"/>
      <c r="K301" s="55"/>
      <c r="L301" s="56"/>
      <c r="M301" s="56">
        <f t="shared" si="19"/>
        <v>1105200</v>
      </c>
      <c r="N301" s="55" t="s">
        <v>59</v>
      </c>
      <c r="O301" s="55"/>
      <c r="P301" s="55"/>
    </row>
    <row r="302" spans="1:16" ht="16.5" hidden="1" customHeight="1">
      <c r="A302" s="50" t="s">
        <v>235</v>
      </c>
      <c r="B302" s="50" t="s">
        <v>335</v>
      </c>
      <c r="C302" s="51">
        <v>255005</v>
      </c>
      <c r="D302" s="50" t="s">
        <v>490</v>
      </c>
      <c r="E302" s="53">
        <v>25500</v>
      </c>
      <c r="F302" s="54"/>
      <c r="G302" s="53">
        <f t="shared" si="20"/>
        <v>25500</v>
      </c>
      <c r="H302" s="55"/>
      <c r="I302" s="55"/>
      <c r="J302" s="55"/>
      <c r="K302" s="55"/>
      <c r="L302" s="56"/>
      <c r="M302" s="56">
        <f t="shared" si="19"/>
        <v>25500</v>
      </c>
      <c r="N302" s="55" t="s">
        <v>152</v>
      </c>
      <c r="O302" s="55"/>
      <c r="P302" s="55"/>
    </row>
    <row r="303" spans="1:16" ht="15.75" hidden="1" customHeight="1">
      <c r="A303" s="50" t="s">
        <v>235</v>
      </c>
      <c r="B303" s="50" t="s">
        <v>335</v>
      </c>
      <c r="C303" s="51">
        <v>255005</v>
      </c>
      <c r="D303" s="50" t="s">
        <v>491</v>
      </c>
      <c r="E303" s="53">
        <v>768000</v>
      </c>
      <c r="F303" s="54"/>
      <c r="G303" s="53">
        <f t="shared" si="20"/>
        <v>768000</v>
      </c>
      <c r="H303" s="55"/>
      <c r="I303" s="55"/>
      <c r="J303" s="55"/>
      <c r="K303" s="55"/>
      <c r="L303" s="56"/>
      <c r="M303" s="56">
        <f t="shared" si="19"/>
        <v>768000</v>
      </c>
      <c r="N303" s="55" t="s">
        <v>59</v>
      </c>
      <c r="O303" s="55"/>
      <c r="P303" s="55"/>
    </row>
    <row r="304" spans="1:16" ht="18.75" hidden="1" customHeight="1">
      <c r="A304" s="50" t="s">
        <v>235</v>
      </c>
      <c r="B304" s="50" t="s">
        <v>335</v>
      </c>
      <c r="C304" s="51">
        <v>255005</v>
      </c>
      <c r="D304" s="50" t="s">
        <v>492</v>
      </c>
      <c r="E304" s="53">
        <v>25500</v>
      </c>
      <c r="F304" s="54"/>
      <c r="G304" s="53">
        <f t="shared" si="20"/>
        <v>25500</v>
      </c>
      <c r="H304" s="55"/>
      <c r="I304" s="55"/>
      <c r="J304" s="55"/>
      <c r="K304" s="55"/>
      <c r="L304" s="56"/>
      <c r="M304" s="56">
        <f t="shared" si="19"/>
        <v>25500</v>
      </c>
      <c r="N304" s="55" t="s">
        <v>152</v>
      </c>
      <c r="O304" s="55"/>
      <c r="P304" s="55"/>
    </row>
    <row r="305" spans="1:16" ht="18" hidden="1" customHeight="1">
      <c r="A305" s="50" t="s">
        <v>235</v>
      </c>
      <c r="B305" s="50" t="s">
        <v>335</v>
      </c>
      <c r="C305" s="51">
        <v>255005</v>
      </c>
      <c r="D305" s="50" t="s">
        <v>493</v>
      </c>
      <c r="E305" s="53">
        <v>19125</v>
      </c>
      <c r="F305" s="54"/>
      <c r="G305" s="53">
        <f t="shared" si="20"/>
        <v>19125</v>
      </c>
      <c r="H305" s="55"/>
      <c r="I305" s="55"/>
      <c r="J305" s="55"/>
      <c r="K305" s="55"/>
      <c r="L305" s="56"/>
      <c r="M305" s="56">
        <f t="shared" si="19"/>
        <v>19125</v>
      </c>
      <c r="N305" s="55" t="s">
        <v>152</v>
      </c>
      <c r="O305" s="55"/>
      <c r="P305" s="55"/>
    </row>
    <row r="306" spans="1:16" ht="18.75" hidden="1" customHeight="1">
      <c r="A306" s="50" t="s">
        <v>235</v>
      </c>
      <c r="B306" s="50" t="s">
        <v>335</v>
      </c>
      <c r="C306" s="51">
        <v>255005</v>
      </c>
      <c r="D306" s="50" t="s">
        <v>494</v>
      </c>
      <c r="E306" s="53">
        <v>22440</v>
      </c>
      <c r="F306" s="54"/>
      <c r="G306" s="53">
        <f t="shared" si="20"/>
        <v>22440</v>
      </c>
      <c r="H306" s="55"/>
      <c r="I306" s="55"/>
      <c r="J306" s="55"/>
      <c r="K306" s="55"/>
      <c r="L306" s="56"/>
      <c r="M306" s="56">
        <f t="shared" si="19"/>
        <v>22440</v>
      </c>
      <c r="N306" s="55" t="s">
        <v>152</v>
      </c>
      <c r="O306" s="55"/>
      <c r="P306" s="55"/>
    </row>
    <row r="307" spans="1:16" ht="15.75" hidden="1" customHeight="1">
      <c r="A307" s="50" t="s">
        <v>235</v>
      </c>
      <c r="B307" s="50" t="s">
        <v>335</v>
      </c>
      <c r="C307" s="51">
        <v>255005</v>
      </c>
      <c r="D307" s="50" t="s">
        <v>495</v>
      </c>
      <c r="E307" s="53">
        <v>8670</v>
      </c>
      <c r="F307" s="54"/>
      <c r="G307" s="53">
        <f t="shared" si="20"/>
        <v>8670</v>
      </c>
      <c r="H307" s="55"/>
      <c r="I307" s="55"/>
      <c r="J307" s="55"/>
      <c r="K307" s="55"/>
      <c r="L307" s="56"/>
      <c r="M307" s="56">
        <f t="shared" si="19"/>
        <v>8670</v>
      </c>
      <c r="N307" s="55" t="s">
        <v>152</v>
      </c>
      <c r="O307" s="55"/>
      <c r="P307" s="55"/>
    </row>
    <row r="308" spans="1:16" ht="16.5" hidden="1" customHeight="1">
      <c r="A308" s="50" t="s">
        <v>235</v>
      </c>
      <c r="B308" s="50" t="s">
        <v>335</v>
      </c>
      <c r="C308" s="51">
        <v>255005</v>
      </c>
      <c r="D308" s="50" t="s">
        <v>496</v>
      </c>
      <c r="E308" s="53">
        <v>23205</v>
      </c>
      <c r="F308" s="54"/>
      <c r="G308" s="53">
        <f t="shared" si="20"/>
        <v>23205</v>
      </c>
      <c r="H308" s="55"/>
      <c r="I308" s="55"/>
      <c r="J308" s="55"/>
      <c r="K308" s="55"/>
      <c r="L308" s="56"/>
      <c r="M308" s="56">
        <f t="shared" si="19"/>
        <v>23205</v>
      </c>
      <c r="N308" s="55" t="s">
        <v>152</v>
      </c>
      <c r="O308" s="55"/>
      <c r="P308" s="55"/>
    </row>
    <row r="309" spans="1:16" ht="18" hidden="1" customHeight="1">
      <c r="A309" s="50" t="s">
        <v>235</v>
      </c>
      <c r="B309" s="50" t="s">
        <v>335</v>
      </c>
      <c r="C309" s="51">
        <v>255005</v>
      </c>
      <c r="D309" s="50" t="s">
        <v>497</v>
      </c>
      <c r="E309" s="53">
        <v>19636</v>
      </c>
      <c r="F309" s="54"/>
      <c r="G309" s="53">
        <f t="shared" si="20"/>
        <v>19636</v>
      </c>
      <c r="H309" s="55"/>
      <c r="I309" s="55"/>
      <c r="J309" s="55"/>
      <c r="K309" s="55"/>
      <c r="L309" s="56"/>
      <c r="M309" s="56">
        <f t="shared" si="19"/>
        <v>19636</v>
      </c>
      <c r="N309" s="55" t="s">
        <v>152</v>
      </c>
      <c r="O309" s="55"/>
      <c r="P309" s="55"/>
    </row>
    <row r="310" spans="1:16" ht="16.5" hidden="1" customHeight="1">
      <c r="A310" s="50" t="s">
        <v>235</v>
      </c>
      <c r="B310" s="50" t="s">
        <v>335</v>
      </c>
      <c r="C310" s="51">
        <v>255005</v>
      </c>
      <c r="D310" s="50" t="s">
        <v>498</v>
      </c>
      <c r="E310" s="53">
        <v>38250</v>
      </c>
      <c r="F310" s="54"/>
      <c r="G310" s="53">
        <f t="shared" si="20"/>
        <v>38250</v>
      </c>
      <c r="H310" s="55"/>
      <c r="I310" s="55"/>
      <c r="J310" s="55"/>
      <c r="K310" s="55"/>
      <c r="L310" s="56"/>
      <c r="M310" s="56">
        <f t="shared" si="19"/>
        <v>38250</v>
      </c>
      <c r="N310" s="55" t="s">
        <v>152</v>
      </c>
      <c r="O310" s="55"/>
      <c r="P310" s="55"/>
    </row>
    <row r="311" spans="1:16" ht="18" hidden="1" customHeight="1">
      <c r="A311" s="50" t="s">
        <v>235</v>
      </c>
      <c r="B311" s="50" t="s">
        <v>335</v>
      </c>
      <c r="C311" s="51">
        <v>255005</v>
      </c>
      <c r="D311" s="50" t="s">
        <v>499</v>
      </c>
      <c r="E311" s="53">
        <v>38250</v>
      </c>
      <c r="F311" s="54"/>
      <c r="G311" s="53">
        <f t="shared" si="20"/>
        <v>38250</v>
      </c>
      <c r="H311" s="55"/>
      <c r="I311" s="55"/>
      <c r="J311" s="55"/>
      <c r="K311" s="55"/>
      <c r="L311" s="56"/>
      <c r="M311" s="56">
        <f t="shared" si="19"/>
        <v>38250</v>
      </c>
      <c r="N311" s="55" t="s">
        <v>152</v>
      </c>
      <c r="O311" s="55"/>
      <c r="P311" s="55"/>
    </row>
    <row r="312" spans="1:16" ht="18" hidden="1" customHeight="1">
      <c r="A312" s="50" t="s">
        <v>235</v>
      </c>
      <c r="B312" s="50" t="s">
        <v>335</v>
      </c>
      <c r="C312" s="51">
        <v>255005</v>
      </c>
      <c r="D312" s="50" t="s">
        <v>500</v>
      </c>
      <c r="E312" s="53">
        <v>25500</v>
      </c>
      <c r="F312" s="54"/>
      <c r="G312" s="53">
        <f t="shared" si="20"/>
        <v>25500</v>
      </c>
      <c r="H312" s="55"/>
      <c r="I312" s="55"/>
      <c r="J312" s="55"/>
      <c r="K312" s="55"/>
      <c r="L312" s="56"/>
      <c r="M312" s="56">
        <f t="shared" si="19"/>
        <v>25500</v>
      </c>
      <c r="N312" s="55" t="s">
        <v>152</v>
      </c>
      <c r="O312" s="55"/>
      <c r="P312" s="55"/>
    </row>
    <row r="313" spans="1:16" ht="16.5" customHeight="1" thickBot="1">
      <c r="A313" s="50"/>
      <c r="B313" s="50"/>
      <c r="C313" s="75"/>
      <c r="D313" s="50"/>
      <c r="E313" s="87">
        <f>SUM(E286:E312)</f>
        <v>14212191</v>
      </c>
      <c r="F313" s="87">
        <f>SUM(F286:F312)</f>
        <v>0</v>
      </c>
      <c r="G313" s="87">
        <f>SUM(G286:G312)</f>
        <v>14212191</v>
      </c>
      <c r="H313" s="55"/>
      <c r="I313" s="55"/>
      <c r="J313" s="55"/>
      <c r="K313" s="55"/>
      <c r="L313" s="87">
        <f>SUM(L286:L312)</f>
        <v>-4163035</v>
      </c>
      <c r="M313" s="87">
        <f>SUM(M286:M312)</f>
        <v>10049156</v>
      </c>
      <c r="N313" s="55"/>
      <c r="O313" s="55"/>
      <c r="P313" s="55"/>
    </row>
    <row r="314" spans="1:16" ht="12.75" hidden="1" customHeight="1" thickTop="1">
      <c r="A314" s="50"/>
      <c r="B314" s="50"/>
      <c r="C314" s="75"/>
      <c r="D314" s="50"/>
      <c r="E314" s="56"/>
      <c r="F314" s="56"/>
      <c r="G314" s="56"/>
      <c r="H314" s="55"/>
      <c r="I314" s="55"/>
      <c r="J314" s="55"/>
      <c r="K314" s="55"/>
      <c r="L314" s="56"/>
      <c r="M314" s="55"/>
      <c r="N314" s="55"/>
      <c r="O314" s="55"/>
      <c r="P314" s="55"/>
    </row>
    <row r="315" spans="1:16" ht="12.75" hidden="1" customHeight="1">
      <c r="A315" s="45" t="s">
        <v>603</v>
      </c>
      <c r="B315" s="50"/>
      <c r="C315" s="51"/>
      <c r="D315" s="50"/>
      <c r="E315" s="53"/>
      <c r="F315" s="53"/>
      <c r="G315" s="53"/>
      <c r="H315" s="55"/>
      <c r="I315" s="55"/>
      <c r="J315" s="55"/>
      <c r="K315" s="55"/>
      <c r="L315" s="56"/>
      <c r="M315" s="55"/>
      <c r="N315" s="55"/>
      <c r="O315" s="55"/>
      <c r="P315" s="55"/>
    </row>
    <row r="316" spans="1:16" ht="15.75" hidden="1" customHeight="1">
      <c r="A316" s="50" t="s">
        <v>236</v>
      </c>
      <c r="B316" s="50" t="s">
        <v>316</v>
      </c>
      <c r="C316" s="75">
        <v>120005</v>
      </c>
      <c r="D316" s="50" t="s">
        <v>567</v>
      </c>
      <c r="E316" s="53">
        <v>0</v>
      </c>
      <c r="F316" s="54">
        <v>738298.33</v>
      </c>
      <c r="G316" s="53">
        <f>+E316+F316</f>
        <v>738298.33</v>
      </c>
      <c r="H316" s="55" t="s">
        <v>323</v>
      </c>
      <c r="I316" s="55" t="s">
        <v>62</v>
      </c>
      <c r="J316" s="55" t="s">
        <v>32</v>
      </c>
      <c r="K316" s="62" t="s">
        <v>33</v>
      </c>
      <c r="L316" s="56"/>
      <c r="M316" s="56">
        <f>+G316+L316</f>
        <v>738298.33</v>
      </c>
      <c r="N316" s="55"/>
      <c r="O316" s="55"/>
      <c r="P316" s="62"/>
    </row>
    <row r="317" spans="1:16" ht="15.75" hidden="1" customHeight="1" thickBot="1">
      <c r="A317" s="50"/>
      <c r="B317" s="50"/>
      <c r="C317" s="51"/>
      <c r="D317" s="50"/>
      <c r="E317" s="63">
        <f>SUM(E316:E316)</f>
        <v>0</v>
      </c>
      <c r="F317" s="63">
        <f>SUM(F316:F316)</f>
        <v>738298.33</v>
      </c>
      <c r="G317" s="63">
        <f>SUM(G316:G316)</f>
        <v>738298.33</v>
      </c>
      <c r="H317" s="55"/>
      <c r="I317" s="55"/>
      <c r="J317" s="55"/>
      <c r="K317" s="55"/>
      <c r="L317" s="63">
        <f>SUM(L316:L316)</f>
        <v>0</v>
      </c>
      <c r="M317" s="63">
        <f>SUM(M316:M316)</f>
        <v>738298.33</v>
      </c>
      <c r="N317" s="55"/>
      <c r="O317" s="55"/>
      <c r="P317" s="55"/>
    </row>
    <row r="318" spans="1:16" ht="12.75" hidden="1" customHeight="1" thickTop="1">
      <c r="A318" s="50"/>
      <c r="B318" s="50"/>
      <c r="C318" s="51"/>
      <c r="D318" s="50"/>
      <c r="E318" s="53"/>
      <c r="F318" s="53"/>
      <c r="G318" s="53"/>
      <c r="H318" s="55"/>
      <c r="I318" s="55"/>
      <c r="J318" s="55"/>
      <c r="K318" s="55"/>
      <c r="L318" s="56"/>
      <c r="M318" s="55"/>
      <c r="N318" s="55"/>
      <c r="O318" s="55"/>
      <c r="P318" s="55"/>
    </row>
    <row r="319" spans="1:16" ht="12.75" hidden="1" customHeight="1">
      <c r="A319" s="45" t="s">
        <v>604</v>
      </c>
      <c r="B319" s="50"/>
      <c r="C319" s="51"/>
      <c r="D319" s="50"/>
      <c r="E319" s="53"/>
      <c r="F319" s="53"/>
      <c r="G319" s="53"/>
      <c r="H319" s="55"/>
      <c r="I319" s="55"/>
      <c r="J319" s="55"/>
      <c r="K319" s="55"/>
      <c r="L319" s="56"/>
      <c r="M319" s="55"/>
      <c r="N319" s="55"/>
      <c r="O319" s="55"/>
      <c r="P319" s="55"/>
    </row>
    <row r="320" spans="1:16" ht="12.75" hidden="1" customHeight="1">
      <c r="A320" s="50" t="s">
        <v>234</v>
      </c>
      <c r="B320" s="50" t="s">
        <v>568</v>
      </c>
      <c r="C320" s="75">
        <v>420020</v>
      </c>
      <c r="D320" s="50" t="s">
        <v>570</v>
      </c>
      <c r="E320" s="53">
        <v>0</v>
      </c>
      <c r="F320" s="54">
        <v>10282.14</v>
      </c>
      <c r="G320" s="53">
        <f>+E320+F320</f>
        <v>10282.14</v>
      </c>
      <c r="H320" s="55" t="s">
        <v>323</v>
      </c>
      <c r="I320" s="55" t="s">
        <v>128</v>
      </c>
      <c r="J320" s="55" t="s">
        <v>128</v>
      </c>
      <c r="K320" s="55" t="s">
        <v>128</v>
      </c>
      <c r="L320" s="56"/>
      <c r="M320" s="56">
        <f>+G320+L320</f>
        <v>10282.14</v>
      </c>
      <c r="N320" s="55"/>
      <c r="O320" s="55"/>
      <c r="P320" s="55"/>
    </row>
    <row r="321" spans="1:16" ht="18.75" hidden="1" customHeight="1">
      <c r="A321" s="50" t="s">
        <v>236</v>
      </c>
      <c r="B321" s="50" t="s">
        <v>569</v>
      </c>
      <c r="C321" s="75">
        <v>105012</v>
      </c>
      <c r="D321" s="50" t="s">
        <v>571</v>
      </c>
      <c r="E321" s="53">
        <v>0</v>
      </c>
      <c r="F321" s="54">
        <v>1145430.7</v>
      </c>
      <c r="G321" s="53">
        <f>+E321+F321</f>
        <v>1145430.7</v>
      </c>
      <c r="H321" s="55" t="s">
        <v>323</v>
      </c>
      <c r="I321" s="55" t="s">
        <v>129</v>
      </c>
      <c r="J321" s="55" t="s">
        <v>129</v>
      </c>
      <c r="K321" s="55" t="s">
        <v>129</v>
      </c>
      <c r="L321" s="56"/>
      <c r="M321" s="56">
        <f>+G321+L321</f>
        <v>1145430.7</v>
      </c>
      <c r="N321" s="55"/>
      <c r="O321" s="55"/>
      <c r="P321" s="55"/>
    </row>
    <row r="322" spans="1:16" ht="18" hidden="1" customHeight="1" thickBot="1">
      <c r="A322" s="50"/>
      <c r="B322" s="50"/>
      <c r="C322" s="51"/>
      <c r="D322" s="50"/>
      <c r="E322" s="63">
        <f>SUM(E320:E321)</f>
        <v>0</v>
      </c>
      <c r="F322" s="63">
        <f>SUM(F320:F321)</f>
        <v>1155712.8399999999</v>
      </c>
      <c r="G322" s="63">
        <f>SUM(G320:G321)</f>
        <v>1155712.8399999999</v>
      </c>
      <c r="H322" s="55"/>
      <c r="I322" s="55"/>
      <c r="J322" s="55"/>
      <c r="K322" s="55"/>
      <c r="L322" s="63">
        <f>SUM(L320:L321)</f>
        <v>0</v>
      </c>
      <c r="M322" s="63">
        <f>SUM(M320:M321)</f>
        <v>1155712.8399999999</v>
      </c>
      <c r="N322" s="55"/>
      <c r="O322" s="55"/>
      <c r="P322" s="55"/>
    </row>
    <row r="323" spans="1:16" ht="12.75" hidden="1" customHeight="1" thickTop="1">
      <c r="A323" s="50"/>
      <c r="B323" s="50"/>
      <c r="C323" s="51"/>
      <c r="D323" s="50"/>
      <c r="E323" s="53"/>
      <c r="F323" s="53"/>
      <c r="G323" s="53"/>
      <c r="H323" s="55"/>
      <c r="I323" s="55"/>
      <c r="J323" s="55"/>
      <c r="K323" s="55"/>
      <c r="L323" s="56"/>
      <c r="M323" s="55"/>
      <c r="N323" s="55"/>
      <c r="O323" s="55"/>
      <c r="P323" s="55"/>
    </row>
    <row r="324" spans="1:16" ht="12.75" hidden="1" customHeight="1">
      <c r="A324" s="45" t="s">
        <v>605</v>
      </c>
      <c r="B324" s="50"/>
      <c r="C324" s="51"/>
      <c r="D324" s="50"/>
      <c r="E324" s="53"/>
      <c r="F324" s="53"/>
      <c r="G324" s="53"/>
      <c r="H324" s="55"/>
      <c r="I324" s="55"/>
      <c r="J324" s="55"/>
      <c r="K324" s="55"/>
      <c r="L324" s="56"/>
      <c r="M324" s="55"/>
      <c r="N324" s="55"/>
      <c r="O324" s="55"/>
      <c r="P324" s="55"/>
    </row>
    <row r="325" spans="1:16" ht="16.5" hidden="1" customHeight="1">
      <c r="A325" s="50" t="s">
        <v>238</v>
      </c>
      <c r="B325" s="50" t="s">
        <v>506</v>
      </c>
      <c r="C325" s="75">
        <v>615070</v>
      </c>
      <c r="D325" s="50" t="s">
        <v>572</v>
      </c>
      <c r="E325" s="53">
        <v>0</v>
      </c>
      <c r="F325" s="54">
        <v>127492</v>
      </c>
      <c r="G325" s="53">
        <f>+E325+F325</f>
        <v>127492</v>
      </c>
      <c r="H325" s="55" t="s">
        <v>323</v>
      </c>
      <c r="I325" s="55" t="s">
        <v>63</v>
      </c>
      <c r="J325" s="55" t="s">
        <v>64</v>
      </c>
      <c r="K325" s="55" t="s">
        <v>70</v>
      </c>
      <c r="L325" s="56"/>
      <c r="M325" s="56">
        <f>+G325+L325</f>
        <v>127492</v>
      </c>
      <c r="N325" s="55"/>
      <c r="O325" s="55"/>
      <c r="P325" s="55"/>
    </row>
    <row r="326" spans="1:16" ht="15" hidden="1" customHeight="1">
      <c r="A326" s="50" t="s">
        <v>238</v>
      </c>
      <c r="B326" s="50" t="s">
        <v>506</v>
      </c>
      <c r="C326" s="75">
        <v>615070</v>
      </c>
      <c r="D326" s="50" t="s">
        <v>573</v>
      </c>
      <c r="E326" s="53">
        <v>0</v>
      </c>
      <c r="F326" s="54">
        <v>127492</v>
      </c>
      <c r="G326" s="53">
        <f>+E326+F326</f>
        <v>127492</v>
      </c>
      <c r="H326" s="55" t="s">
        <v>323</v>
      </c>
      <c r="I326" s="55" t="s">
        <v>71</v>
      </c>
      <c r="J326" s="55" t="s">
        <v>72</v>
      </c>
      <c r="K326" s="55" t="s">
        <v>73</v>
      </c>
      <c r="L326" s="56"/>
      <c r="M326" s="56">
        <f>+G326+L326</f>
        <v>127492</v>
      </c>
      <c r="N326" s="55"/>
      <c r="O326" s="55"/>
      <c r="P326" s="55"/>
    </row>
    <row r="327" spans="1:16" ht="18" hidden="1" customHeight="1" thickBot="1">
      <c r="A327" s="50"/>
      <c r="B327" s="50"/>
      <c r="C327" s="51"/>
      <c r="D327" s="50"/>
      <c r="E327" s="63">
        <f>SUM(E325:E326)</f>
        <v>0</v>
      </c>
      <c r="F327" s="63">
        <f>SUM(F325:F326)</f>
        <v>254984</v>
      </c>
      <c r="G327" s="63">
        <f>SUM(G325:G326)</f>
        <v>254984</v>
      </c>
      <c r="H327" s="55"/>
      <c r="I327" s="55"/>
      <c r="J327" s="55"/>
      <c r="K327" s="55"/>
      <c r="L327" s="63">
        <f>SUM(L325:L326)</f>
        <v>0</v>
      </c>
      <c r="M327" s="63">
        <f>SUM(M325:M326)</f>
        <v>254984</v>
      </c>
      <c r="N327" s="55"/>
      <c r="O327" s="55"/>
      <c r="P327" s="55"/>
    </row>
    <row r="328" spans="1:16" s="26" customFormat="1" ht="12.75" hidden="1" customHeight="1" thickTop="1">
      <c r="A328" s="50"/>
      <c r="B328" s="50"/>
      <c r="C328" s="51"/>
      <c r="D328" s="50"/>
      <c r="E328" s="53"/>
      <c r="F328" s="53"/>
      <c r="G328" s="53"/>
      <c r="H328" s="55"/>
      <c r="I328" s="55"/>
      <c r="J328" s="55"/>
      <c r="K328" s="55"/>
      <c r="L328" s="53"/>
      <c r="M328" s="53"/>
      <c r="N328" s="55"/>
      <c r="O328" s="55"/>
      <c r="P328" s="55"/>
    </row>
    <row r="329" spans="1:16" ht="19.5" customHeight="1" thickTop="1" thickBot="1">
      <c r="A329" s="88"/>
      <c r="B329" s="88"/>
      <c r="C329" s="89"/>
      <c r="D329" s="90"/>
      <c r="E329" s="63">
        <f>+E327+E322+E317+E313+E282+E253+E186+E180+E162+E130+E80+E72+E63+E54+E42+E32+E27+E19+E14+E10+E167+E84+E76+E36</f>
        <v>356719667.76999998</v>
      </c>
      <c r="F329" s="63">
        <f>+F327+F322+F317+F313+F282+F253+F186+F180+F162+F130+F80+F72+F63+F54+F42+F32+F27+F19+F14+F10+F167+F84+1</f>
        <v>22318718.379999999</v>
      </c>
      <c r="G329" s="63">
        <f t="shared" ref="G329:M329" si="21">+G327+G322+G317+G313+G282+G253+G186+G180+G162+G130+G80+G72+G63+G54+G42+G32+G27+G19+G14+G10+G167+G84+G76+G36</f>
        <v>379038385.14999998</v>
      </c>
      <c r="H329" s="63">
        <f t="shared" si="21"/>
        <v>0</v>
      </c>
      <c r="I329" s="63">
        <f t="shared" si="21"/>
        <v>0</v>
      </c>
      <c r="J329" s="63">
        <f t="shared" si="21"/>
        <v>0</v>
      </c>
      <c r="K329" s="63">
        <f t="shared" si="21"/>
        <v>-197698821</v>
      </c>
      <c r="L329" s="63">
        <f t="shared" si="21"/>
        <v>-197113668</v>
      </c>
      <c r="M329" s="63">
        <f t="shared" si="21"/>
        <v>181924716.78999999</v>
      </c>
      <c r="N329" s="91"/>
      <c r="O329" s="91"/>
      <c r="P329" s="92"/>
    </row>
    <row r="330" spans="1:16" ht="14.4" thickTop="1"/>
  </sheetData>
  <mergeCells count="8">
    <mergeCell ref="A86:B86"/>
    <mergeCell ref="A132:B132"/>
    <mergeCell ref="A285:B285"/>
    <mergeCell ref="A2:P2"/>
    <mergeCell ref="A21:B21"/>
    <mergeCell ref="A29:B29"/>
    <mergeCell ref="A34:B34"/>
    <mergeCell ref="A38:B38"/>
  </mergeCells>
  <phoneticPr fontId="4" type="noConversion"/>
  <printOptions horizontalCentered="1" gridLines="1"/>
  <pageMargins left="0" right="0" top="0.39370078740157483" bottom="0.59055118110236227" header="0.51181102362204722" footer="0.51181102362204722"/>
  <pageSetup paperSize="8" scale="60" orientation="landscape" r:id="rId1"/>
  <headerFooter alignWithMargins="0">
    <oddFooter>Page &amp;P of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dimension ref="A1:F44"/>
  <sheetViews>
    <sheetView workbookViewId="0">
      <selection sqref="A1:A3"/>
    </sheetView>
  </sheetViews>
  <sheetFormatPr defaultColWidth="9.28515625" defaultRowHeight="12"/>
  <cols>
    <col min="1" max="1" width="43.28515625" style="2" bestFit="1" customWidth="1"/>
    <col min="2" max="2" width="13.42578125" style="2" bestFit="1" customWidth="1"/>
    <col min="3" max="3" width="15.7109375" style="2" bestFit="1" customWidth="1"/>
    <col min="4" max="5" width="15.7109375" style="2" customWidth="1"/>
    <col min="6" max="6" width="16.42578125" style="2" customWidth="1"/>
    <col min="7" max="16384" width="9.28515625" style="2"/>
  </cols>
  <sheetData>
    <row r="1" spans="1:6">
      <c r="A1" s="19" t="s">
        <v>208</v>
      </c>
      <c r="B1" s="1" t="s">
        <v>324</v>
      </c>
      <c r="C1" s="1" t="s">
        <v>324</v>
      </c>
      <c r="D1" s="1" t="s">
        <v>324</v>
      </c>
      <c r="E1" s="1" t="s">
        <v>324</v>
      </c>
      <c r="F1" s="1" t="s">
        <v>324</v>
      </c>
    </row>
    <row r="2" spans="1:6">
      <c r="A2" s="20"/>
      <c r="B2" s="3" t="s">
        <v>314</v>
      </c>
      <c r="C2" s="3" t="s">
        <v>311</v>
      </c>
      <c r="D2" s="3" t="s">
        <v>8</v>
      </c>
      <c r="E2" s="3" t="s">
        <v>311</v>
      </c>
      <c r="F2" s="3" t="s">
        <v>193</v>
      </c>
    </row>
    <row r="3" spans="1:6">
      <c r="A3" s="21"/>
      <c r="B3" s="4" t="s">
        <v>311</v>
      </c>
      <c r="C3" s="4" t="s">
        <v>313</v>
      </c>
      <c r="D3" s="4" t="s">
        <v>9</v>
      </c>
      <c r="E3" s="4" t="s">
        <v>313</v>
      </c>
      <c r="F3" s="4" t="s">
        <v>9</v>
      </c>
    </row>
    <row r="4" spans="1:6">
      <c r="A4" s="5" t="s">
        <v>209</v>
      </c>
      <c r="B4" s="6"/>
      <c r="C4" s="6"/>
      <c r="D4" s="6"/>
      <c r="E4" s="6"/>
      <c r="F4" s="6"/>
    </row>
    <row r="5" spans="1:6">
      <c r="A5" s="7" t="s">
        <v>210</v>
      </c>
      <c r="B5" s="7">
        <v>30498353</v>
      </c>
      <c r="C5" s="7">
        <v>0</v>
      </c>
      <c r="D5" s="7">
        <f>SUM(B5:C5)</f>
        <v>30498353</v>
      </c>
      <c r="E5" s="7">
        <f>+'Per Funding'!L253</f>
        <v>4996323</v>
      </c>
      <c r="F5" s="7">
        <f>+D5+E5</f>
        <v>35494676</v>
      </c>
    </row>
    <row r="6" spans="1:6">
      <c r="A6" s="7" t="s">
        <v>211</v>
      </c>
      <c r="B6" s="7">
        <v>1450000</v>
      </c>
      <c r="C6" s="7">
        <v>0</v>
      </c>
      <c r="D6" s="7">
        <f t="shared" ref="D6:D12" si="0">SUM(B6:C6)</f>
        <v>1450000</v>
      </c>
      <c r="E6" s="7">
        <f>+'Per Funding'!L72</f>
        <v>0</v>
      </c>
      <c r="F6" s="7">
        <f t="shared" ref="F6:F12" si="1">+D6+E6</f>
        <v>1450000</v>
      </c>
    </row>
    <row r="7" spans="1:6" s="8" customFormat="1">
      <c r="A7" s="7" t="s">
        <v>212</v>
      </c>
      <c r="B7" s="7">
        <v>14212191</v>
      </c>
      <c r="C7" s="7">
        <v>0</v>
      </c>
      <c r="D7" s="7">
        <f t="shared" si="0"/>
        <v>14212191</v>
      </c>
      <c r="E7" s="7">
        <f>+'Per Funding'!L313</f>
        <v>-4163035</v>
      </c>
      <c r="F7" s="7">
        <f t="shared" si="1"/>
        <v>10049156</v>
      </c>
    </row>
    <row r="8" spans="1:6" s="8" customFormat="1">
      <c r="A8" s="7" t="s">
        <v>213</v>
      </c>
      <c r="B8" s="7">
        <v>0</v>
      </c>
      <c r="C8" s="7">
        <v>264808</v>
      </c>
      <c r="D8" s="7">
        <f t="shared" si="0"/>
        <v>264808</v>
      </c>
      <c r="E8" s="7">
        <f>+'Per Funding'!L84</f>
        <v>0</v>
      </c>
      <c r="F8" s="7">
        <f t="shared" si="1"/>
        <v>264808</v>
      </c>
    </row>
    <row r="9" spans="1:6" s="8" customFormat="1">
      <c r="A9" s="7" t="s">
        <v>214</v>
      </c>
      <c r="B9" s="7">
        <v>276303348</v>
      </c>
      <c r="C9" s="7">
        <v>0</v>
      </c>
      <c r="D9" s="7">
        <f t="shared" si="0"/>
        <v>276303348</v>
      </c>
      <c r="E9" s="7">
        <f>+'Per Funding'!L130</f>
        <v>-197698821</v>
      </c>
      <c r="F9" s="7">
        <f t="shared" si="1"/>
        <v>78604527</v>
      </c>
    </row>
    <row r="10" spans="1:6" s="8" customFormat="1">
      <c r="A10" s="7" t="s">
        <v>215</v>
      </c>
      <c r="B10" s="7">
        <v>0</v>
      </c>
      <c r="C10" s="7">
        <v>330380</v>
      </c>
      <c r="D10" s="7">
        <f t="shared" si="0"/>
        <v>330380</v>
      </c>
      <c r="E10" s="7">
        <f>+'Per Funding'!L167</f>
        <v>0</v>
      </c>
      <c r="F10" s="7">
        <f t="shared" si="1"/>
        <v>330380</v>
      </c>
    </row>
    <row r="11" spans="1:6" s="8" customFormat="1">
      <c r="A11" s="7" t="s">
        <v>216</v>
      </c>
      <c r="B11" s="7">
        <v>2830000</v>
      </c>
      <c r="C11" s="7">
        <v>0</v>
      </c>
      <c r="D11" s="7">
        <f t="shared" si="0"/>
        <v>2830000</v>
      </c>
      <c r="E11" s="7">
        <f>+'Per Funding'!L32</f>
        <v>34000</v>
      </c>
      <c r="F11" s="7">
        <f t="shared" si="1"/>
        <v>2864000</v>
      </c>
    </row>
    <row r="12" spans="1:6" s="8" customFormat="1">
      <c r="A12" s="7" t="s">
        <v>217</v>
      </c>
      <c r="B12" s="7">
        <v>12395000</v>
      </c>
      <c r="C12" s="7">
        <v>0</v>
      </c>
      <c r="D12" s="7">
        <f t="shared" si="0"/>
        <v>12395000</v>
      </c>
      <c r="E12" s="7">
        <f>+'Per Funding'!L42</f>
        <v>5689085</v>
      </c>
      <c r="F12" s="7">
        <f t="shared" si="1"/>
        <v>18084085</v>
      </c>
    </row>
    <row r="13" spans="1:6" s="8" customFormat="1">
      <c r="A13" s="10" t="s">
        <v>218</v>
      </c>
      <c r="B13" s="10">
        <f>SUM(B5:B12)</f>
        <v>337688892</v>
      </c>
      <c r="C13" s="10">
        <f>SUM(C5:C12)</f>
        <v>595188</v>
      </c>
      <c r="D13" s="10">
        <f>SUM(D5:D12)</f>
        <v>338284080</v>
      </c>
      <c r="E13" s="10">
        <f>SUM(E5:E12)</f>
        <v>-191142448</v>
      </c>
      <c r="F13" s="10">
        <f>SUM(F5:F12)</f>
        <v>147141632</v>
      </c>
    </row>
    <row r="14" spans="1:6" s="8" customFormat="1">
      <c r="A14" s="11" t="s">
        <v>219</v>
      </c>
      <c r="B14" s="12"/>
      <c r="C14" s="12"/>
      <c r="D14" s="12"/>
      <c r="E14" s="12"/>
      <c r="F14" s="12"/>
    </row>
    <row r="15" spans="1:6" s="8" customFormat="1">
      <c r="A15" s="9" t="s">
        <v>220</v>
      </c>
      <c r="B15" s="7">
        <v>96999</v>
      </c>
      <c r="C15" s="7"/>
      <c r="D15" s="7">
        <f>SUM(B15:C15)</f>
        <v>96999</v>
      </c>
      <c r="E15" s="7">
        <f>+'Per Funding'!L19</f>
        <v>0</v>
      </c>
      <c r="F15" s="9">
        <f>+D15+E15</f>
        <v>96999</v>
      </c>
    </row>
    <row r="16" spans="1:6" s="8" customFormat="1">
      <c r="A16" s="9" t="s">
        <v>210</v>
      </c>
      <c r="B16" s="7">
        <v>18793777</v>
      </c>
      <c r="C16" s="7">
        <v>-3308711</v>
      </c>
      <c r="D16" s="7">
        <f t="shared" ref="D16:D30" si="2">SUM(B16:C16)</f>
        <v>15485066</v>
      </c>
      <c r="E16" s="7">
        <f>+'Per Funding'!L282</f>
        <v>-809242</v>
      </c>
      <c r="F16" s="9">
        <f t="shared" ref="F16:F30" si="3">+D16+E16</f>
        <v>14675824</v>
      </c>
    </row>
    <row r="17" spans="1:6" s="8" customFormat="1">
      <c r="A17" s="9" t="s">
        <v>221</v>
      </c>
      <c r="B17" s="7">
        <v>0</v>
      </c>
      <c r="C17" s="7">
        <f>204382.5+400000</f>
        <v>604382.5</v>
      </c>
      <c r="D17" s="7">
        <f t="shared" si="2"/>
        <v>604382.5</v>
      </c>
      <c r="E17" s="7">
        <f>+'Per Funding'!L10</f>
        <v>0</v>
      </c>
      <c r="F17" s="9">
        <f t="shared" si="3"/>
        <v>604382.5</v>
      </c>
    </row>
    <row r="18" spans="1:6" s="8" customFormat="1">
      <c r="A18" s="9" t="s">
        <v>222</v>
      </c>
      <c r="B18" s="7">
        <v>140000</v>
      </c>
      <c r="C18" s="7">
        <v>0</v>
      </c>
      <c r="D18" s="7">
        <f t="shared" si="2"/>
        <v>140000</v>
      </c>
      <c r="E18" s="7">
        <f>+'Per Funding'!L14</f>
        <v>0</v>
      </c>
      <c r="F18" s="9">
        <f t="shared" si="3"/>
        <v>140000</v>
      </c>
    </row>
    <row r="19" spans="1:6" s="8" customFormat="1">
      <c r="A19" s="7" t="s">
        <v>216</v>
      </c>
      <c r="B19" s="7">
        <v>0</v>
      </c>
      <c r="C19" s="7">
        <v>0</v>
      </c>
      <c r="D19" s="7">
        <f t="shared" si="2"/>
        <v>0</v>
      </c>
      <c r="E19" s="7">
        <f>+'Per Funding'!L36</f>
        <v>4000</v>
      </c>
      <c r="F19" s="7">
        <f t="shared" si="3"/>
        <v>4000</v>
      </c>
    </row>
    <row r="20" spans="1:6" s="8" customFormat="1">
      <c r="A20" s="9" t="s">
        <v>223</v>
      </c>
      <c r="B20" s="7">
        <v>0</v>
      </c>
      <c r="C20" s="7">
        <f>1262504-5631</f>
        <v>1256873</v>
      </c>
      <c r="D20" s="7">
        <f t="shared" si="2"/>
        <v>1256873</v>
      </c>
      <c r="E20" s="7">
        <f>+'Per Funding'!L27</f>
        <v>-733110</v>
      </c>
      <c r="F20" s="9">
        <f t="shared" si="3"/>
        <v>523763</v>
      </c>
    </row>
    <row r="21" spans="1:6" s="8" customFormat="1">
      <c r="A21" s="9" t="s">
        <v>207</v>
      </c>
      <c r="B21" s="7">
        <v>0</v>
      </c>
      <c r="C21" s="7">
        <v>5105381.3999999994</v>
      </c>
      <c r="D21" s="7">
        <f t="shared" si="2"/>
        <v>5105381.3999999994</v>
      </c>
      <c r="E21" s="7">
        <f>+'Per Funding'!L54</f>
        <v>-725339</v>
      </c>
      <c r="F21" s="9">
        <f t="shared" si="3"/>
        <v>4380042.3999999994</v>
      </c>
    </row>
    <row r="22" spans="1:6" s="8" customFormat="1">
      <c r="A22" s="9" t="s">
        <v>224</v>
      </c>
      <c r="B22" s="7">
        <v>0</v>
      </c>
      <c r="C22" s="7">
        <v>773114.87000000011</v>
      </c>
      <c r="D22" s="7">
        <f t="shared" si="2"/>
        <v>773114.87000000011</v>
      </c>
      <c r="E22" s="7">
        <f>+'Per Funding'!L63</f>
        <v>0</v>
      </c>
      <c r="F22" s="9">
        <f t="shared" si="3"/>
        <v>773114.87000000011</v>
      </c>
    </row>
    <row r="23" spans="1:6" s="8" customFormat="1">
      <c r="A23" s="7" t="s">
        <v>211</v>
      </c>
      <c r="B23" s="7">
        <v>0</v>
      </c>
      <c r="C23" s="7">
        <v>0</v>
      </c>
      <c r="D23" s="7">
        <f t="shared" si="2"/>
        <v>0</v>
      </c>
      <c r="E23" s="7">
        <f>+'Per Funding'!L76</f>
        <v>9000</v>
      </c>
      <c r="F23" s="9">
        <f t="shared" si="3"/>
        <v>9000</v>
      </c>
    </row>
    <row r="24" spans="1:6" s="8" customFormat="1">
      <c r="A24" s="9" t="s">
        <v>225</v>
      </c>
      <c r="B24" s="7">
        <v>0</v>
      </c>
      <c r="C24" s="7">
        <v>733636.2</v>
      </c>
      <c r="D24" s="7">
        <f t="shared" si="2"/>
        <v>733636.2</v>
      </c>
      <c r="E24" s="7">
        <f>+'Per Funding'!L80</f>
        <v>0</v>
      </c>
      <c r="F24" s="9">
        <f t="shared" si="3"/>
        <v>733636.2</v>
      </c>
    </row>
    <row r="25" spans="1:6" s="8" customFormat="1">
      <c r="A25" s="9" t="s">
        <v>226</v>
      </c>
      <c r="B25" s="7">
        <v>0</v>
      </c>
      <c r="C25" s="7">
        <v>11724100</v>
      </c>
      <c r="D25" s="7">
        <f t="shared" si="2"/>
        <v>11724100</v>
      </c>
      <c r="E25" s="7">
        <f>+'Per Funding'!L162</f>
        <v>-3716529</v>
      </c>
      <c r="F25" s="9">
        <f t="shared" si="3"/>
        <v>8007571</v>
      </c>
    </row>
    <row r="26" spans="1:6" s="8" customFormat="1">
      <c r="A26" s="9" t="s">
        <v>215</v>
      </c>
      <c r="B26" s="7">
        <v>0</v>
      </c>
      <c r="C26" s="7">
        <v>1209173.07</v>
      </c>
      <c r="D26" s="7">
        <f t="shared" si="2"/>
        <v>1209173.07</v>
      </c>
      <c r="E26" s="7">
        <f>+'Per Funding'!L180</f>
        <v>0</v>
      </c>
      <c r="F26" s="9">
        <f t="shared" si="3"/>
        <v>1209173.07</v>
      </c>
    </row>
    <row r="27" spans="1:6" s="8" customFormat="1">
      <c r="A27" s="9" t="s">
        <v>227</v>
      </c>
      <c r="B27" s="7">
        <v>0</v>
      </c>
      <c r="C27" s="7">
        <f>1482209.56-5625</f>
        <v>1476584.56</v>
      </c>
      <c r="D27" s="7">
        <f t="shared" si="2"/>
        <v>1476584.56</v>
      </c>
      <c r="E27" s="7">
        <f>+'Per Funding'!L186</f>
        <v>0</v>
      </c>
      <c r="F27" s="9">
        <f t="shared" si="3"/>
        <v>1476584.56</v>
      </c>
    </row>
    <row r="28" spans="1:6" s="8" customFormat="1">
      <c r="A28" s="9" t="s">
        <v>228</v>
      </c>
      <c r="B28" s="7">
        <v>0</v>
      </c>
      <c r="C28" s="7">
        <v>738298.33</v>
      </c>
      <c r="D28" s="7">
        <f t="shared" si="2"/>
        <v>738298.33</v>
      </c>
      <c r="E28" s="7">
        <f>+'Per Funding'!L317</f>
        <v>0</v>
      </c>
      <c r="F28" s="9">
        <f t="shared" si="3"/>
        <v>738298.33</v>
      </c>
    </row>
    <row r="29" spans="1:6" s="8" customFormat="1">
      <c r="A29" s="9" t="s">
        <v>229</v>
      </c>
      <c r="B29" s="7">
        <v>0</v>
      </c>
      <c r="C29" s="7">
        <v>1155712.8399999999</v>
      </c>
      <c r="D29" s="7">
        <f t="shared" si="2"/>
        <v>1155712.8399999999</v>
      </c>
      <c r="E29" s="7">
        <f>+'Per Funding'!L322</f>
        <v>0</v>
      </c>
      <c r="F29" s="9">
        <f t="shared" si="3"/>
        <v>1155712.8399999999</v>
      </c>
    </row>
    <row r="30" spans="1:6">
      <c r="A30" s="7" t="s">
        <v>230</v>
      </c>
      <c r="B30" s="7">
        <v>0</v>
      </c>
      <c r="C30" s="7">
        <v>254984</v>
      </c>
      <c r="D30" s="7">
        <f t="shared" si="2"/>
        <v>254984</v>
      </c>
      <c r="E30" s="7">
        <f>+'Per Funding'!L327</f>
        <v>0</v>
      </c>
      <c r="F30" s="9">
        <f t="shared" si="3"/>
        <v>254984</v>
      </c>
    </row>
    <row r="31" spans="1:6">
      <c r="A31" s="13" t="s">
        <v>231</v>
      </c>
      <c r="B31" s="13">
        <f>SUM(B15:B30)</f>
        <v>19030776</v>
      </c>
      <c r="C31" s="13">
        <f>SUM(C15:C30)</f>
        <v>21723529.769999996</v>
      </c>
      <c r="D31" s="13">
        <f>SUM(D15:D30)</f>
        <v>40754305.769999996</v>
      </c>
      <c r="E31" s="13">
        <f>SUM(E15:E30)</f>
        <v>-5971220</v>
      </c>
      <c r="F31" s="13">
        <f>SUM(F15:F30)</f>
        <v>34783085.769999996</v>
      </c>
    </row>
    <row r="32" spans="1:6">
      <c r="A32" s="13" t="s">
        <v>232</v>
      </c>
      <c r="B32" s="10">
        <f>+B13+B31</f>
        <v>356719668</v>
      </c>
      <c r="C32" s="10">
        <f>+C13+C31</f>
        <v>22318717.769999996</v>
      </c>
      <c r="D32" s="10">
        <f>+D13+D31</f>
        <v>379038385.76999998</v>
      </c>
      <c r="E32" s="10">
        <f>+E13+E31</f>
        <v>-197113668</v>
      </c>
      <c r="F32" s="10">
        <f>+F13+F31</f>
        <v>181924717.76999998</v>
      </c>
    </row>
    <row r="33" spans="1:6">
      <c r="A33" s="14"/>
    </row>
    <row r="34" spans="1:6" hidden="1">
      <c r="A34" s="19" t="s">
        <v>233</v>
      </c>
      <c r="B34" s="1" t="s">
        <v>324</v>
      </c>
      <c r="C34" s="1" t="s">
        <v>324</v>
      </c>
      <c r="D34" s="1" t="s">
        <v>324</v>
      </c>
      <c r="E34" s="1" t="s">
        <v>324</v>
      </c>
      <c r="F34" s="1" t="s">
        <v>324</v>
      </c>
    </row>
    <row r="35" spans="1:6" hidden="1">
      <c r="A35" s="20"/>
      <c r="B35" s="3" t="s">
        <v>314</v>
      </c>
      <c r="C35" s="3" t="s">
        <v>311</v>
      </c>
      <c r="D35" s="3" t="s">
        <v>8</v>
      </c>
      <c r="E35" s="3" t="s">
        <v>311</v>
      </c>
      <c r="F35" s="3" t="s">
        <v>193</v>
      </c>
    </row>
    <row r="36" spans="1:6" hidden="1">
      <c r="A36" s="21"/>
      <c r="B36" s="4" t="s">
        <v>311</v>
      </c>
      <c r="C36" s="4" t="s">
        <v>313</v>
      </c>
      <c r="D36" s="4" t="s">
        <v>9</v>
      </c>
      <c r="E36" s="4" t="s">
        <v>313</v>
      </c>
      <c r="F36" s="4" t="s">
        <v>9</v>
      </c>
    </row>
    <row r="37" spans="1:6" hidden="1">
      <c r="A37" s="15" t="s">
        <v>236</v>
      </c>
      <c r="B37" s="7">
        <v>3096232</v>
      </c>
      <c r="C37" s="7">
        <f>4572408+3559616</f>
        <v>8132024</v>
      </c>
      <c r="D37" s="7">
        <f>+B37+C37</f>
        <v>11228256</v>
      </c>
      <c r="E37" s="7"/>
      <c r="F37" s="7">
        <f>+D37+E37</f>
        <v>11228256</v>
      </c>
    </row>
    <row r="38" spans="1:6" hidden="1">
      <c r="A38" s="16" t="s">
        <v>235</v>
      </c>
      <c r="B38" s="7">
        <f>290515539+17225000+5333217+2026553</f>
        <v>315100309</v>
      </c>
      <c r="C38" s="7">
        <f>13641168-2000000-1830+194874</f>
        <v>11834212</v>
      </c>
      <c r="D38" s="7">
        <f>+B38+C38</f>
        <v>326934521</v>
      </c>
      <c r="E38" s="7"/>
      <c r="F38" s="7">
        <f>+D38+E38</f>
        <v>326934521</v>
      </c>
    </row>
    <row r="39" spans="1:6" hidden="1">
      <c r="A39" s="16" t="s">
        <v>234</v>
      </c>
      <c r="B39" s="7">
        <f>15312734+900000</f>
        <v>16212734</v>
      </c>
      <c r="C39" s="7">
        <f>+-557350+10282</f>
        <v>-547068</v>
      </c>
      <c r="D39" s="7">
        <f>+B39+C39</f>
        <v>15665666</v>
      </c>
      <c r="E39" s="7"/>
      <c r="F39" s="7">
        <f>+D39+E39</f>
        <v>15665666</v>
      </c>
    </row>
    <row r="40" spans="1:6" hidden="1">
      <c r="A40" s="16" t="s">
        <v>318</v>
      </c>
      <c r="B40" s="7">
        <v>22310393</v>
      </c>
      <c r="C40" s="7">
        <f>2499549+400000</f>
        <v>2899549</v>
      </c>
      <c r="D40" s="7">
        <f>+B40+C40</f>
        <v>25209942</v>
      </c>
      <c r="E40" s="7"/>
      <c r="F40" s="7">
        <f>+D40+E40</f>
        <v>25209942</v>
      </c>
    </row>
    <row r="41" spans="1:6" hidden="1">
      <c r="A41" s="16" t="s">
        <v>238</v>
      </c>
      <c r="B41" s="7">
        <v>0</v>
      </c>
      <c r="C41" s="7">
        <v>0</v>
      </c>
      <c r="D41" s="7">
        <v>0</v>
      </c>
      <c r="E41" s="7">
        <v>0</v>
      </c>
      <c r="F41" s="7">
        <v>0</v>
      </c>
    </row>
    <row r="42" spans="1:6" hidden="1">
      <c r="A42" s="16"/>
      <c r="B42" s="7"/>
      <c r="C42" s="7"/>
      <c r="D42" s="7"/>
      <c r="E42" s="7"/>
      <c r="F42" s="7"/>
    </row>
    <row r="43" spans="1:6" hidden="1">
      <c r="A43" s="16"/>
      <c r="B43" s="7"/>
      <c r="C43" s="7"/>
      <c r="D43" s="7"/>
      <c r="E43" s="7"/>
      <c r="F43" s="7"/>
    </row>
    <row r="44" spans="1:6" hidden="1">
      <c r="A44" s="17"/>
      <c r="B44" s="18">
        <f>SUM(B37:B40)</f>
        <v>356719668</v>
      </c>
      <c r="C44" s="18">
        <f>SUM(C37:C40)+1</f>
        <v>22318718</v>
      </c>
      <c r="D44" s="18">
        <f>SUM(D37:D40)</f>
        <v>379038385</v>
      </c>
      <c r="E44" s="18">
        <f>SUM(E37:E40)</f>
        <v>0</v>
      </c>
      <c r="F44" s="18">
        <f>SUM(F37:F40)+1</f>
        <v>379038386</v>
      </c>
    </row>
  </sheetData>
  <mergeCells count="2">
    <mergeCell ref="A1:A3"/>
    <mergeCell ref="A34:A36"/>
  </mergeCells>
  <phoneticPr fontId="6" type="noConversion"/>
  <pageMargins left="0.39370078740157483" right="0.39370078740157483"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Per Funding</vt:lpstr>
      <vt:lpstr>Summary</vt:lpstr>
      <vt:lpstr>opex</vt:lpstr>
      <vt:lpstr>Summary!Print_Area</vt:lpstr>
      <vt:lpstr>'Per Funding'!Print_Titles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 Odendaal</dc:creator>
  <cp:lastModifiedBy>diono</cp:lastModifiedBy>
  <cp:lastPrinted>2012-03-06T11:53:33Z</cp:lastPrinted>
  <dcterms:created xsi:type="dcterms:W3CDTF">2009-02-03T17:51:14Z</dcterms:created>
  <dcterms:modified xsi:type="dcterms:W3CDTF">2012-03-06T11:54:56Z</dcterms:modified>
</cp:coreProperties>
</file>